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codeName="ThisWorkbook" defaultThemeVersion="124226"/>
  <mc:AlternateContent xmlns:mc="http://schemas.openxmlformats.org/markup-compatibility/2006">
    <mc:Choice Requires="x15">
      <x15ac:absPath xmlns:x15ac="http://schemas.microsoft.com/office/spreadsheetml/2010/11/ac" url="https://mgiirrigation.sharepoint.com/Shared Documents/Company/Procedures/"/>
    </mc:Choice>
  </mc:AlternateContent>
  <xr:revisionPtr revIDLastSave="24" documentId="8_{6802C68E-FC14-4A34-ACA7-62F4A0C55EA8}" xr6:coauthVersionLast="46" xr6:coauthVersionMax="46" xr10:uidLastSave="{4C11F10B-BB8F-4CEC-AD66-888AFC908D56}"/>
  <bookViews>
    <workbookView xWindow="-28920" yWindow="-120" windowWidth="29040" windowHeight="15840" xr2:uid="{00000000-000D-0000-FFFF-FFFF00000000}"/>
  </bookViews>
  <sheets>
    <sheet name="Contacts" sheetId="14" r:id="rId1"/>
    <sheet name="Design Details" sheetId="6" r:id="rId2"/>
    <sheet name="Area1" sheetId="4" r:id="rId3"/>
    <sheet name="Area2" sheetId="7" r:id="rId4"/>
    <sheet name="Area3" sheetId="9" r:id="rId5"/>
    <sheet name="Area4" sheetId="10" r:id="rId6"/>
    <sheet name="Area5" sheetId="11" r:id="rId7"/>
    <sheet name="Area6" sheetId="12" r:id="rId8"/>
    <sheet name="Area7" sheetId="13" r:id="rId9"/>
    <sheet name="Bright" sheetId="5" state="hidden" r:id="rId10"/>
    <sheet name="Lists" sheetId="15"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3" l="1"/>
  <c r="C35" i="13"/>
  <c r="C21" i="13"/>
  <c r="C22" i="13" s="1"/>
  <c r="C20" i="13"/>
  <c r="C19" i="13"/>
  <c r="C23" i="13" s="1"/>
  <c r="C24" i="13" s="1"/>
  <c r="C17" i="13"/>
  <c r="C31" i="13" s="1"/>
  <c r="C41" i="12"/>
  <c r="C35" i="12"/>
  <c r="C21" i="12"/>
  <c r="C22" i="12" s="1"/>
  <c r="C20" i="12"/>
  <c r="C23" i="12" s="1"/>
  <c r="C24" i="12" s="1"/>
  <c r="C19" i="12"/>
  <c r="C17" i="12"/>
  <c r="C31" i="12" s="1"/>
  <c r="C41" i="11"/>
  <c r="C35" i="11"/>
  <c r="C21" i="11"/>
  <c r="C22" i="11" s="1"/>
  <c r="C20" i="11"/>
  <c r="C19" i="11"/>
  <c r="C17" i="11"/>
  <c r="C31" i="11" s="1"/>
  <c r="B48" i="6"/>
  <c r="B47" i="6"/>
  <c r="B46" i="6"/>
  <c r="B45" i="6"/>
  <c r="B44" i="6"/>
  <c r="B43" i="6"/>
  <c r="C41" i="10"/>
  <c r="C35" i="10"/>
  <c r="C21" i="10"/>
  <c r="C22" i="10" s="1"/>
  <c r="C20" i="10"/>
  <c r="C19" i="10"/>
  <c r="C17" i="10"/>
  <c r="C31" i="10" s="1"/>
  <c r="C41" i="9"/>
  <c r="C35" i="9"/>
  <c r="C21" i="9"/>
  <c r="C22" i="9" s="1"/>
  <c r="C20" i="9"/>
  <c r="C19" i="9"/>
  <c r="C17" i="9"/>
  <c r="C31" i="9" s="1"/>
  <c r="C41" i="7"/>
  <c r="C35" i="7"/>
  <c r="C21" i="7"/>
  <c r="C22" i="7" s="1"/>
  <c r="C20" i="7"/>
  <c r="C19" i="7"/>
  <c r="C17" i="7"/>
  <c r="C31" i="7" s="1"/>
  <c r="C23" i="10" l="1"/>
  <c r="C24" i="10" s="1"/>
  <c r="C23" i="11"/>
  <c r="C24" i="11" s="1"/>
  <c r="C23" i="9"/>
  <c r="C24" i="9" s="1"/>
  <c r="C23" i="7"/>
  <c r="C24" i="7" s="1"/>
  <c r="C41" i="4" l="1"/>
  <c r="C35" i="4"/>
  <c r="C21" i="4"/>
  <c r="C22" i="4" s="1"/>
  <c r="C20" i="4"/>
  <c r="C19" i="4"/>
  <c r="C17" i="4"/>
  <c r="H19" i="6"/>
  <c r="D51" i="6" s="1"/>
  <c r="I18" i="6"/>
  <c r="I17" i="6"/>
  <c r="I16" i="6"/>
  <c r="I19" i="6" l="1"/>
  <c r="I51" i="6" s="1"/>
  <c r="D48" i="6" l="1"/>
  <c r="D47" i="6"/>
  <c r="D46" i="6"/>
  <c r="D45" i="6"/>
  <c r="I45" i="6" s="1"/>
  <c r="D44" i="6"/>
  <c r="D43" i="6"/>
  <c r="D42" i="6"/>
  <c r="B42" i="6"/>
  <c r="F48" i="6"/>
  <c r="F47" i="6"/>
  <c r="F45" i="6"/>
  <c r="K44" i="6"/>
  <c r="F43" i="6"/>
  <c r="C31" i="4"/>
  <c r="F44" i="6"/>
  <c r="I47" i="6" l="1"/>
  <c r="F42" i="6"/>
  <c r="I42" i="6" s="1"/>
  <c r="I48" i="6"/>
  <c r="I43" i="6"/>
  <c r="I44" i="6"/>
  <c r="D49" i="6"/>
  <c r="D50" i="6" s="1"/>
  <c r="F46" i="6"/>
  <c r="I46" i="6" s="1"/>
  <c r="K47" i="6"/>
  <c r="K46" i="6"/>
  <c r="K48" i="6"/>
  <c r="C23" i="4"/>
  <c r="C24" i="4" s="1"/>
  <c r="K42" i="6" s="1"/>
  <c r="K43" i="6"/>
  <c r="K45" i="6"/>
  <c r="K49" i="6" l="1"/>
  <c r="I49" i="6"/>
  <c r="I50" i="6" s="1"/>
  <c r="F4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Brown</author>
    <author>Rob Kirk</author>
  </authors>
  <commentList>
    <comment ref="B11" authorId="0" shapeId="0" xr:uid="{00000000-0006-0000-0200-000001000000}">
      <text>
        <r>
          <rPr>
            <sz val="8"/>
            <color indexed="81"/>
            <rFont val="Tahoma"/>
            <family val="2"/>
          </rPr>
          <t>For centre pivots (where application depth can vary) use the recommended application depth in January.
For k-lines, if pod lines need to be moved more than once per day, or operated for less than 24 hrs per day, note this in the comments above.
For solid set sprinker's or k-line with pulsed irrigation (e.g. 1hr on, 1hr off), use the total applied depth in 24 hours.
If travelling guns or booms, or rotary booms need to be operated for less than 24 hrs per day, note this in the comments above.</t>
        </r>
      </text>
    </comment>
    <comment ref="B13" authorId="0" shapeId="0" xr:uid="{00000000-0006-0000-0200-000002000000}">
      <text>
        <r>
          <rPr>
            <sz val="8"/>
            <color indexed="81"/>
            <rFont val="Tahoma"/>
            <family val="2"/>
          </rPr>
          <t>Average instantaneous application rate. Refer calculators below</t>
        </r>
      </text>
    </comment>
    <comment ref="B14" authorId="0" shapeId="0" xr:uid="{00000000-0006-0000-0200-000003000000}">
      <text>
        <r>
          <rPr>
            <sz val="8"/>
            <color indexed="81"/>
            <rFont val="Tahoma"/>
            <family val="2"/>
          </rPr>
          <t xml:space="preserve">Soil plant available water at field capacity.  Available from ECan's website. Use average PAW values
</t>
        </r>
      </text>
    </comment>
    <comment ref="B15" authorId="0" shapeId="0" xr:uid="{00000000-0006-0000-0200-000004000000}">
      <text>
        <r>
          <rPr>
            <b/>
            <sz val="8"/>
            <color indexed="81"/>
            <rFont val="Tahoma"/>
            <family val="2"/>
          </rPr>
          <t>Christiansen coefficiency of uniformity</t>
        </r>
        <r>
          <rPr>
            <sz val="8"/>
            <color indexed="81"/>
            <rFont val="Tahoma"/>
            <family val="2"/>
          </rPr>
          <t>.  Refer to Refer to "Irrigation Design Standard and Code of Practice" p69
As a guide:
Centre pivot: 85%
K-line and long laterals: 50-60%
Travelling gun &amp; Rotorainers: 60-80%
After desgin approval is given, CUc needs to be measured during commisioning, to demonstrate the system is operating as intended.</t>
        </r>
      </text>
    </comment>
    <comment ref="B19" authorId="0" shapeId="0" xr:uid="{00000000-0006-0000-0200-000005000000}">
      <text>
        <r>
          <rPr>
            <sz val="8"/>
            <color indexed="81"/>
            <rFont val="Tahoma"/>
            <family val="2"/>
          </rPr>
          <t xml:space="preserve">Evaporation losses are generally small, but increase as the frequency of irrigation increases
</t>
        </r>
      </text>
    </comment>
    <comment ref="B20" authorId="0" shapeId="0" xr:uid="{00000000-0006-0000-0200-000006000000}">
      <text>
        <r>
          <rPr>
            <sz val="8"/>
            <color indexed="81"/>
            <rFont val="Tahoma"/>
            <family val="2"/>
          </rPr>
          <t xml:space="preserve">Non-uniformity losses increase as the application depth increass and the application uniformity decreases.  Assumes soil moisture deficit before irrigation = 50% PAW
</t>
        </r>
      </text>
    </comment>
    <comment ref="B21" authorId="0" shapeId="0" xr:uid="{00000000-0006-0000-0200-000007000000}">
      <text>
        <r>
          <rPr>
            <sz val="8"/>
            <color indexed="81"/>
            <rFont val="Tahoma"/>
            <family val="2"/>
          </rPr>
          <t>A high application rate can cause ponding and surface redistribution.  Particularly a problem for pivots &gt; 600m long, on slopes, and soils with a low rate of surface infiltration.</t>
        </r>
      </text>
    </comment>
    <comment ref="B22" authorId="0" shapeId="0" xr:uid="{00000000-0006-0000-0200-000008000000}">
      <text>
        <r>
          <rPr>
            <sz val="8"/>
            <color indexed="81"/>
            <rFont val="Tahoma"/>
            <family val="2"/>
          </rPr>
          <t>Runoff increases as the land slope and application rate increases</t>
        </r>
      </text>
    </comment>
    <comment ref="B24" authorId="0" shapeId="0" xr:uid="{00000000-0006-0000-0200-000009000000}">
      <text>
        <r>
          <rPr>
            <sz val="8"/>
            <color indexed="81"/>
            <rFont val="Tahoma"/>
            <family val="2"/>
          </rPr>
          <t>Assumes irrigation is correctly maintained and managed, including monitoring soil moisture and scheduling irrigation accordingly.</t>
        </r>
      </text>
    </comment>
    <comment ref="B28" authorId="0" shapeId="0" xr:uid="{00000000-0006-0000-0200-00000A000000}">
      <text>
        <r>
          <rPr>
            <sz val="8"/>
            <color indexed="81"/>
            <rFont val="Tahoma"/>
            <family val="2"/>
          </rPr>
          <t>Including end gun &amp;/or corner arms</t>
        </r>
      </text>
    </comment>
    <comment ref="B29" authorId="1" shapeId="0" xr:uid="{00000000-0006-0000-0200-00000B000000}">
      <text>
        <r>
          <rPr>
            <sz val="8"/>
            <color indexed="81"/>
            <rFont val="Tahoma"/>
            <family val="2"/>
          </rPr>
          <t xml:space="preserve">Sprinkle wetted width  </t>
        </r>
      </text>
    </comment>
    <comment ref="B31" authorId="0" shapeId="0" xr:uid="{00000000-0006-0000-0200-00000C000000}">
      <text>
        <r>
          <rPr>
            <sz val="8"/>
            <color indexed="81"/>
            <rFont val="Tahoma"/>
            <family val="2"/>
          </rPr>
          <t>Average applicate rate at r/</t>
        </r>
        <r>
          <rPr>
            <sz val="8"/>
            <color indexed="81"/>
            <rFont val="Arial"/>
            <family val="2"/>
          </rPr>
          <t>√</t>
        </r>
        <r>
          <rPr>
            <sz val="8"/>
            <color indexed="81"/>
            <rFont val="Tahoma"/>
            <family val="2"/>
          </rPr>
          <t>2 where r=irrigated radius.  Assumes pivot run for 24hr/d</t>
        </r>
      </text>
    </comment>
    <comment ref="B34" authorId="0" shapeId="0" xr:uid="{00000000-0006-0000-0200-00000D000000}">
      <text>
        <r>
          <rPr>
            <sz val="8"/>
            <color indexed="81"/>
            <rFont val="Tahoma"/>
            <family val="2"/>
          </rPr>
          <t>Hours/day that water is applied, before pod-lines are moved or the system turned off.
For pulsed irrigation (e.g. 1hr on, 1hr off), use the average average application rate between the start and end of irrigation, including both on and off pulse periods.</t>
        </r>
      </text>
    </comment>
    <comment ref="B38" authorId="0" shapeId="0" xr:uid="{00000000-0006-0000-0200-00000E000000}">
      <text>
        <r>
          <rPr>
            <sz val="8"/>
            <color indexed="81"/>
            <rFont val="Tahoma"/>
            <family val="2"/>
          </rPr>
          <t>Time for irrigator to move from the start to the end of a run</t>
        </r>
      </text>
    </comment>
    <comment ref="B39" authorId="0" shapeId="0" xr:uid="{00000000-0006-0000-0200-00000F000000}">
      <text>
        <r>
          <rPr>
            <sz val="8"/>
            <color indexed="81"/>
            <rFont val="Tahoma"/>
            <family val="2"/>
          </rPr>
          <t>i.e. land spacing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Brown</author>
    <author>Rob Kirk</author>
  </authors>
  <commentList>
    <comment ref="B11" authorId="0" shapeId="0" xr:uid="{00000000-0006-0000-0300-000001000000}">
      <text>
        <r>
          <rPr>
            <sz val="8"/>
            <color indexed="81"/>
            <rFont val="Tahoma"/>
            <family val="2"/>
          </rPr>
          <t>For centre pivots (where application depth can vary) use the recommended application depth in January.
For k-lines, if pod lines need to be moved more than once per day, or operated for less than 24 hrs per day, note this in the comments above.
For solid set sprinker's or k-line with pulsed irrigation (e.g. 1hr on, 1hr off), use the total applied depth in 24 hours.
If travelling guns or booms, or rotary booms need to be operated for less than 24 hrs per day, note this in the comments above.</t>
        </r>
      </text>
    </comment>
    <comment ref="B13" authorId="0" shapeId="0" xr:uid="{00000000-0006-0000-0300-000002000000}">
      <text>
        <r>
          <rPr>
            <sz val="8"/>
            <color indexed="81"/>
            <rFont val="Tahoma"/>
            <family val="2"/>
          </rPr>
          <t>Average instantaneous application rate. Refer calculators below</t>
        </r>
      </text>
    </comment>
    <comment ref="B14" authorId="0" shapeId="0" xr:uid="{00000000-0006-0000-0300-000003000000}">
      <text>
        <r>
          <rPr>
            <sz val="8"/>
            <color indexed="81"/>
            <rFont val="Tahoma"/>
            <family val="2"/>
          </rPr>
          <t xml:space="preserve">Soil plant available water at field capacity.  Available from ECan's website. Use average PAW values
</t>
        </r>
      </text>
    </comment>
    <comment ref="B15" authorId="0" shapeId="0" xr:uid="{00000000-0006-0000-0300-000004000000}">
      <text>
        <r>
          <rPr>
            <b/>
            <sz val="8"/>
            <color indexed="81"/>
            <rFont val="Tahoma"/>
            <family val="2"/>
          </rPr>
          <t>Christiansen coefficiency of uniformity</t>
        </r>
        <r>
          <rPr>
            <sz val="8"/>
            <color indexed="81"/>
            <rFont val="Tahoma"/>
            <family val="2"/>
          </rPr>
          <t>.  Refer to Refer to "Irrigation Design Standard and Code of Practice" p69
As a guide:
Centre pivot: 85%
K-line and long laterals: 50-60%
Travelling gun &amp; Rotorainers: 60-80%
After desgin approval is given, CUc needs to be measured during commisioning, to demonstrate the system is operating as intended.</t>
        </r>
      </text>
    </comment>
    <comment ref="B19" authorId="0" shapeId="0" xr:uid="{00000000-0006-0000-0300-000005000000}">
      <text>
        <r>
          <rPr>
            <sz val="8"/>
            <color indexed="81"/>
            <rFont val="Tahoma"/>
            <family val="2"/>
          </rPr>
          <t xml:space="preserve">Evaporation losses are generally small, but increase as the frequency of irrigation increases
</t>
        </r>
      </text>
    </comment>
    <comment ref="B20" authorId="0" shapeId="0" xr:uid="{00000000-0006-0000-0300-000006000000}">
      <text>
        <r>
          <rPr>
            <sz val="8"/>
            <color indexed="81"/>
            <rFont val="Tahoma"/>
            <family val="2"/>
          </rPr>
          <t xml:space="preserve">Non-uniformity losses increase as the application depth increass and the application uniformity decreases.  Assumes soil moisture deficit before irrigation = 50% PAW
</t>
        </r>
      </text>
    </comment>
    <comment ref="B21" authorId="0" shapeId="0" xr:uid="{00000000-0006-0000-0300-000007000000}">
      <text>
        <r>
          <rPr>
            <sz val="8"/>
            <color indexed="81"/>
            <rFont val="Tahoma"/>
            <family val="2"/>
          </rPr>
          <t>A high application rate can cause ponding and surface redistribution.  Particularly a problem for pivots &gt; 600m long, on slopes, and soils with a low rate of surface infiltration.</t>
        </r>
      </text>
    </comment>
    <comment ref="B22" authorId="0" shapeId="0" xr:uid="{00000000-0006-0000-0300-000008000000}">
      <text>
        <r>
          <rPr>
            <sz val="8"/>
            <color indexed="81"/>
            <rFont val="Tahoma"/>
            <family val="2"/>
          </rPr>
          <t>Runoff increases as the land slope and application rate increases</t>
        </r>
      </text>
    </comment>
    <comment ref="B24" authorId="0" shapeId="0" xr:uid="{00000000-0006-0000-0300-000009000000}">
      <text>
        <r>
          <rPr>
            <sz val="8"/>
            <color indexed="81"/>
            <rFont val="Tahoma"/>
            <family val="2"/>
          </rPr>
          <t>Assumes irrigation is correctly maintained and managed, including monitoring soil moisture and scheduling irrigation accordingly.</t>
        </r>
      </text>
    </comment>
    <comment ref="B28" authorId="0" shapeId="0" xr:uid="{00000000-0006-0000-0300-00000A000000}">
      <text>
        <r>
          <rPr>
            <sz val="8"/>
            <color indexed="81"/>
            <rFont val="Tahoma"/>
            <family val="2"/>
          </rPr>
          <t>Including end gun &amp;/or corner arms</t>
        </r>
      </text>
    </comment>
    <comment ref="B29" authorId="1" shapeId="0" xr:uid="{00000000-0006-0000-0300-00000B000000}">
      <text>
        <r>
          <rPr>
            <sz val="8"/>
            <color indexed="81"/>
            <rFont val="Tahoma"/>
            <family val="2"/>
          </rPr>
          <t xml:space="preserve">Sprinkle wetted width  </t>
        </r>
      </text>
    </comment>
    <comment ref="B31" authorId="0" shapeId="0" xr:uid="{00000000-0006-0000-0300-00000C000000}">
      <text>
        <r>
          <rPr>
            <sz val="8"/>
            <color indexed="81"/>
            <rFont val="Tahoma"/>
            <family val="2"/>
          </rPr>
          <t>Average applicate rate at r/</t>
        </r>
        <r>
          <rPr>
            <sz val="8"/>
            <color indexed="81"/>
            <rFont val="Arial"/>
            <family val="2"/>
          </rPr>
          <t>√</t>
        </r>
        <r>
          <rPr>
            <sz val="8"/>
            <color indexed="81"/>
            <rFont val="Tahoma"/>
            <family val="2"/>
          </rPr>
          <t>2 where r=irrigated radius.  Assumes pivot run for 24hr/d</t>
        </r>
      </text>
    </comment>
    <comment ref="B34" authorId="0" shapeId="0" xr:uid="{00000000-0006-0000-0300-00000D000000}">
      <text>
        <r>
          <rPr>
            <sz val="8"/>
            <color indexed="81"/>
            <rFont val="Tahoma"/>
            <family val="2"/>
          </rPr>
          <t>Hours/day that water is applied, before pod-lines are moved or the system turned off.
For pulsed irrigation (e.g. 1hr on, 1hr off), use the average average application rate between the start and end of irrigation, including both on and off pulse periods.</t>
        </r>
      </text>
    </comment>
    <comment ref="B38" authorId="0" shapeId="0" xr:uid="{00000000-0006-0000-0300-00000E000000}">
      <text>
        <r>
          <rPr>
            <sz val="8"/>
            <color indexed="81"/>
            <rFont val="Tahoma"/>
            <family val="2"/>
          </rPr>
          <t>Time for irrigator to move from the start to the end of a run</t>
        </r>
      </text>
    </comment>
    <comment ref="B39" authorId="0" shapeId="0" xr:uid="{00000000-0006-0000-0300-00000F000000}">
      <text>
        <r>
          <rPr>
            <sz val="8"/>
            <color indexed="81"/>
            <rFont val="Tahoma"/>
            <family val="2"/>
          </rPr>
          <t>i.e. land spacing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Brown</author>
    <author>Rob Kirk</author>
  </authors>
  <commentList>
    <comment ref="B11" authorId="0" shapeId="0" xr:uid="{00000000-0006-0000-0400-000001000000}">
      <text>
        <r>
          <rPr>
            <sz val="8"/>
            <color indexed="81"/>
            <rFont val="Tahoma"/>
            <family val="2"/>
          </rPr>
          <t>For centre pivots (where application depth can vary) use the recommended application depth in January.
For k-lines, if pod lines need to be moved more than once per day, or operated for less than 24 hrs per day, note this in the comments above.
For solid set sprinker's or k-line with pulsed irrigation (e.g. 1hr on, 1hr off), use the total applied depth in 24 hours.
If travelling guns or booms, or rotary booms need to be operated for less than 24 hrs per day, note this in the comments above.</t>
        </r>
      </text>
    </comment>
    <comment ref="B13" authorId="0" shapeId="0" xr:uid="{00000000-0006-0000-0400-000002000000}">
      <text>
        <r>
          <rPr>
            <sz val="8"/>
            <color indexed="81"/>
            <rFont val="Tahoma"/>
            <family val="2"/>
          </rPr>
          <t>Average instantaneous application rate. Refer calculators below</t>
        </r>
      </text>
    </comment>
    <comment ref="B14" authorId="0" shapeId="0" xr:uid="{00000000-0006-0000-0400-000003000000}">
      <text>
        <r>
          <rPr>
            <sz val="8"/>
            <color indexed="81"/>
            <rFont val="Tahoma"/>
            <family val="2"/>
          </rPr>
          <t xml:space="preserve">Soil plant available water at field capacity.  Available from ECan's website. Use average PAW values
</t>
        </r>
      </text>
    </comment>
    <comment ref="B15" authorId="0" shapeId="0" xr:uid="{00000000-0006-0000-0400-000004000000}">
      <text>
        <r>
          <rPr>
            <b/>
            <sz val="8"/>
            <color indexed="81"/>
            <rFont val="Tahoma"/>
            <family val="2"/>
          </rPr>
          <t>Christiansen coefficiency of uniformity</t>
        </r>
        <r>
          <rPr>
            <sz val="8"/>
            <color indexed="81"/>
            <rFont val="Tahoma"/>
            <family val="2"/>
          </rPr>
          <t>.  Refer to Refer to "Irrigation Design Standard and Code of Practice" p69
As a guide:
Centre pivot: 85%
K-line and long laterals: 50-60%
Travelling gun &amp; Rotorainers: 60-80%
After desgin approval is given, CUc needs to be measured during commisioning, to demonstrate the system is operating as intended.</t>
        </r>
      </text>
    </comment>
    <comment ref="B19" authorId="0" shapeId="0" xr:uid="{00000000-0006-0000-0400-000005000000}">
      <text>
        <r>
          <rPr>
            <sz val="8"/>
            <color indexed="81"/>
            <rFont val="Tahoma"/>
            <family val="2"/>
          </rPr>
          <t xml:space="preserve">Evaporation losses are generally small, but increase as the frequency of irrigation increases
</t>
        </r>
      </text>
    </comment>
    <comment ref="B20" authorId="0" shapeId="0" xr:uid="{00000000-0006-0000-0400-000006000000}">
      <text>
        <r>
          <rPr>
            <sz val="8"/>
            <color indexed="81"/>
            <rFont val="Tahoma"/>
            <family val="2"/>
          </rPr>
          <t xml:space="preserve">Non-uniformity losses increase as the application depth increass and the application uniformity decreases.  Assumes soil moisture deficit before irrigation = 50% PAW
</t>
        </r>
      </text>
    </comment>
    <comment ref="B21" authorId="0" shapeId="0" xr:uid="{00000000-0006-0000-0400-000007000000}">
      <text>
        <r>
          <rPr>
            <sz val="8"/>
            <color indexed="81"/>
            <rFont val="Tahoma"/>
            <family val="2"/>
          </rPr>
          <t>A high application rate can cause ponding and surface redistribution.  Particularly a problem for pivots &gt; 600m long, on slopes, and soils with a low rate of surface infiltration.</t>
        </r>
      </text>
    </comment>
    <comment ref="B22" authorId="0" shapeId="0" xr:uid="{00000000-0006-0000-0400-000008000000}">
      <text>
        <r>
          <rPr>
            <sz val="8"/>
            <color indexed="81"/>
            <rFont val="Tahoma"/>
            <family val="2"/>
          </rPr>
          <t>Runoff increases as the land slope and application rate increases</t>
        </r>
      </text>
    </comment>
    <comment ref="B24" authorId="0" shapeId="0" xr:uid="{00000000-0006-0000-0400-000009000000}">
      <text>
        <r>
          <rPr>
            <sz val="8"/>
            <color indexed="81"/>
            <rFont val="Tahoma"/>
            <family val="2"/>
          </rPr>
          <t>Assumes irrigation is correctly maintained and managed, including monitoring soil moisture and scheduling irrigation accordingly.</t>
        </r>
      </text>
    </comment>
    <comment ref="B28" authorId="0" shapeId="0" xr:uid="{00000000-0006-0000-0400-00000A000000}">
      <text>
        <r>
          <rPr>
            <sz val="8"/>
            <color indexed="81"/>
            <rFont val="Tahoma"/>
            <family val="2"/>
          </rPr>
          <t>Including end gun &amp;/or corner arms</t>
        </r>
      </text>
    </comment>
    <comment ref="B29" authorId="1" shapeId="0" xr:uid="{00000000-0006-0000-0400-00000B000000}">
      <text>
        <r>
          <rPr>
            <sz val="8"/>
            <color indexed="81"/>
            <rFont val="Tahoma"/>
            <family val="2"/>
          </rPr>
          <t xml:space="preserve">Sprinkle wetted width  </t>
        </r>
      </text>
    </comment>
    <comment ref="B31" authorId="0" shapeId="0" xr:uid="{00000000-0006-0000-0400-00000C000000}">
      <text>
        <r>
          <rPr>
            <sz val="8"/>
            <color indexed="81"/>
            <rFont val="Tahoma"/>
            <family val="2"/>
          </rPr>
          <t>Average applicate rate at r/</t>
        </r>
        <r>
          <rPr>
            <sz val="8"/>
            <color indexed="81"/>
            <rFont val="Arial"/>
            <family val="2"/>
          </rPr>
          <t>√</t>
        </r>
        <r>
          <rPr>
            <sz val="8"/>
            <color indexed="81"/>
            <rFont val="Tahoma"/>
            <family val="2"/>
          </rPr>
          <t>2 where r=irrigated radius.  Assumes pivot run for 24hr/d</t>
        </r>
      </text>
    </comment>
    <comment ref="B34" authorId="0" shapeId="0" xr:uid="{00000000-0006-0000-0400-00000D000000}">
      <text>
        <r>
          <rPr>
            <sz val="8"/>
            <color indexed="81"/>
            <rFont val="Tahoma"/>
            <family val="2"/>
          </rPr>
          <t>Hours/day that water is applied, before pod-lines are moved or the system turned off.
For pulsed irrigation (e.g. 1hr on, 1hr off), use the average average application rate between the start and end of irrigation, including both on and off pulse periods.</t>
        </r>
      </text>
    </comment>
    <comment ref="B38" authorId="0" shapeId="0" xr:uid="{00000000-0006-0000-0400-00000E000000}">
      <text>
        <r>
          <rPr>
            <sz val="8"/>
            <color indexed="81"/>
            <rFont val="Tahoma"/>
            <family val="2"/>
          </rPr>
          <t>Time for irrigator to move from the start to the end of a run</t>
        </r>
      </text>
    </comment>
    <comment ref="B39" authorId="0" shapeId="0" xr:uid="{00000000-0006-0000-0400-00000F000000}">
      <text>
        <r>
          <rPr>
            <sz val="8"/>
            <color indexed="81"/>
            <rFont val="Tahoma"/>
            <family val="2"/>
          </rPr>
          <t>i.e. land spacing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 Brown</author>
    <author>Rob Kirk</author>
  </authors>
  <commentList>
    <comment ref="B11" authorId="0" shapeId="0" xr:uid="{00000000-0006-0000-0500-000001000000}">
      <text>
        <r>
          <rPr>
            <sz val="8"/>
            <color indexed="81"/>
            <rFont val="Tahoma"/>
            <family val="2"/>
          </rPr>
          <t>For centre pivots (where application depth can vary) use the recommended application depth in January.
For k-lines, if pod lines need to be moved more than once per day, or operated for less than 24 hrs per day, note this in the comments above.
For solid set sprinker's or k-line with pulsed irrigation (e.g. 1hr on, 1hr off), use the total applied depth in 24 hours.
If travelling guns or booms, or rotary booms need to be operated for less than 24 hrs per day, note this in the comments above.</t>
        </r>
      </text>
    </comment>
    <comment ref="B13" authorId="0" shapeId="0" xr:uid="{00000000-0006-0000-0500-000002000000}">
      <text>
        <r>
          <rPr>
            <sz val="8"/>
            <color indexed="81"/>
            <rFont val="Tahoma"/>
            <family val="2"/>
          </rPr>
          <t>Average instantaneous application rate. Refer calculators below</t>
        </r>
      </text>
    </comment>
    <comment ref="B14" authorId="0" shapeId="0" xr:uid="{00000000-0006-0000-0500-000003000000}">
      <text>
        <r>
          <rPr>
            <sz val="8"/>
            <color indexed="81"/>
            <rFont val="Tahoma"/>
            <family val="2"/>
          </rPr>
          <t xml:space="preserve">Soil plant available water at field capacity.  Available from ECan's website. Use average PAW values
</t>
        </r>
      </text>
    </comment>
    <comment ref="B15" authorId="0" shapeId="0" xr:uid="{00000000-0006-0000-0500-000004000000}">
      <text>
        <r>
          <rPr>
            <b/>
            <sz val="8"/>
            <color indexed="81"/>
            <rFont val="Tahoma"/>
            <family val="2"/>
          </rPr>
          <t>Christiansen coefficiency of uniformity</t>
        </r>
        <r>
          <rPr>
            <sz val="8"/>
            <color indexed="81"/>
            <rFont val="Tahoma"/>
            <family val="2"/>
          </rPr>
          <t>.  Refer to Refer to "Irrigation Design Standard and Code of Practice" p69
As a guide:
Centre pivot: 85%
K-line and long laterals: 50-60%
Travelling gun &amp; Rotorainers: 60-80%
After desgin approval is given, CUc needs to be measured during commisioning, to demonstrate the system is operating as intended.</t>
        </r>
      </text>
    </comment>
    <comment ref="B19" authorId="0" shapeId="0" xr:uid="{00000000-0006-0000-0500-000005000000}">
      <text>
        <r>
          <rPr>
            <sz val="8"/>
            <color indexed="81"/>
            <rFont val="Tahoma"/>
            <family val="2"/>
          </rPr>
          <t xml:space="preserve">Evaporation losses are generally small, but increase as the frequency of irrigation increases
</t>
        </r>
      </text>
    </comment>
    <comment ref="B20" authorId="0" shapeId="0" xr:uid="{00000000-0006-0000-0500-000006000000}">
      <text>
        <r>
          <rPr>
            <sz val="8"/>
            <color indexed="81"/>
            <rFont val="Tahoma"/>
            <family val="2"/>
          </rPr>
          <t xml:space="preserve">Non-uniformity losses increase as the application depth increass and the application uniformity decreases.  Assumes soil moisture deficit before irrigation = 50% PAW
</t>
        </r>
      </text>
    </comment>
    <comment ref="B21" authorId="0" shapeId="0" xr:uid="{00000000-0006-0000-0500-000007000000}">
      <text>
        <r>
          <rPr>
            <sz val="8"/>
            <color indexed="81"/>
            <rFont val="Tahoma"/>
            <family val="2"/>
          </rPr>
          <t>A high application rate can cause ponding and surface redistribution.  Particularly a problem for pivots &gt; 600m long, on slopes, and soils with a low rate of surface infiltration.</t>
        </r>
      </text>
    </comment>
    <comment ref="B22" authorId="0" shapeId="0" xr:uid="{00000000-0006-0000-0500-000008000000}">
      <text>
        <r>
          <rPr>
            <sz val="8"/>
            <color indexed="81"/>
            <rFont val="Tahoma"/>
            <family val="2"/>
          </rPr>
          <t>Runoff increases as the land slope and application rate increases</t>
        </r>
      </text>
    </comment>
    <comment ref="B24" authorId="0" shapeId="0" xr:uid="{00000000-0006-0000-0500-000009000000}">
      <text>
        <r>
          <rPr>
            <sz val="8"/>
            <color indexed="81"/>
            <rFont val="Tahoma"/>
            <family val="2"/>
          </rPr>
          <t>Assumes irrigation is correctly maintained and managed, including monitoring soil moisture and scheduling irrigation accordingly.</t>
        </r>
      </text>
    </comment>
    <comment ref="B28" authorId="0" shapeId="0" xr:uid="{00000000-0006-0000-0500-00000A000000}">
      <text>
        <r>
          <rPr>
            <sz val="8"/>
            <color indexed="81"/>
            <rFont val="Tahoma"/>
            <family val="2"/>
          </rPr>
          <t>Including end gun &amp;/or corner arms</t>
        </r>
      </text>
    </comment>
    <comment ref="B29" authorId="1" shapeId="0" xr:uid="{00000000-0006-0000-0500-00000B000000}">
      <text>
        <r>
          <rPr>
            <sz val="8"/>
            <color indexed="81"/>
            <rFont val="Tahoma"/>
            <family val="2"/>
          </rPr>
          <t xml:space="preserve">Sprinkle wetted width  </t>
        </r>
      </text>
    </comment>
    <comment ref="B31" authorId="0" shapeId="0" xr:uid="{00000000-0006-0000-0500-00000C000000}">
      <text>
        <r>
          <rPr>
            <sz val="8"/>
            <color indexed="81"/>
            <rFont val="Tahoma"/>
            <family val="2"/>
          </rPr>
          <t>Average applicate rate at r/</t>
        </r>
        <r>
          <rPr>
            <sz val="8"/>
            <color indexed="81"/>
            <rFont val="Arial"/>
            <family val="2"/>
          </rPr>
          <t>√</t>
        </r>
        <r>
          <rPr>
            <sz val="8"/>
            <color indexed="81"/>
            <rFont val="Tahoma"/>
            <family val="2"/>
          </rPr>
          <t>2 where r=irrigated radius.  Assumes pivot run for 24hr/d</t>
        </r>
      </text>
    </comment>
    <comment ref="B34" authorId="0" shapeId="0" xr:uid="{00000000-0006-0000-0500-00000D000000}">
      <text>
        <r>
          <rPr>
            <sz val="8"/>
            <color indexed="81"/>
            <rFont val="Tahoma"/>
            <family val="2"/>
          </rPr>
          <t>Hours/day that water is applied, before pod-lines are moved or the system turned off.
For pulsed irrigation (e.g. 1hr on, 1hr off), use the average average application rate between the start and end of irrigation, including both on and off pulse periods.</t>
        </r>
      </text>
    </comment>
    <comment ref="B38" authorId="0" shapeId="0" xr:uid="{00000000-0006-0000-0500-00000E000000}">
      <text>
        <r>
          <rPr>
            <sz val="8"/>
            <color indexed="81"/>
            <rFont val="Tahoma"/>
            <family val="2"/>
          </rPr>
          <t>Time for irrigator to move from the start to the end of a run</t>
        </r>
      </text>
    </comment>
    <comment ref="B39" authorId="0" shapeId="0" xr:uid="{00000000-0006-0000-0500-00000F000000}">
      <text>
        <r>
          <rPr>
            <sz val="8"/>
            <color indexed="81"/>
            <rFont val="Tahoma"/>
            <family val="2"/>
          </rPr>
          <t>i.e. land spacing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 Brown</author>
    <author>Rob Kirk</author>
  </authors>
  <commentList>
    <comment ref="B11" authorId="0" shapeId="0" xr:uid="{00000000-0006-0000-0600-000001000000}">
      <text>
        <r>
          <rPr>
            <sz val="8"/>
            <color indexed="81"/>
            <rFont val="Tahoma"/>
            <family val="2"/>
          </rPr>
          <t>For centre pivots (where application depth can vary) use the recommended application depth in January.
For k-lines, if pod lines need to be moved more than once per day, or operated for less than 24 hrs per day, note this in the comments above.
For solid set sprinker's or k-line with pulsed irrigation (e.g. 1hr on, 1hr off), use the total applied depth in 24 hours.
If travelling guns or booms, or rotary booms need to be operated for less than 24 hrs per day, note this in the comments above.</t>
        </r>
      </text>
    </comment>
    <comment ref="B13" authorId="0" shapeId="0" xr:uid="{00000000-0006-0000-0600-000002000000}">
      <text>
        <r>
          <rPr>
            <sz val="8"/>
            <color indexed="81"/>
            <rFont val="Tahoma"/>
            <family val="2"/>
          </rPr>
          <t>Average instantaneous application rate. Refer calculators below</t>
        </r>
      </text>
    </comment>
    <comment ref="B14" authorId="0" shapeId="0" xr:uid="{00000000-0006-0000-0600-000003000000}">
      <text>
        <r>
          <rPr>
            <sz val="8"/>
            <color indexed="81"/>
            <rFont val="Tahoma"/>
            <family val="2"/>
          </rPr>
          <t xml:space="preserve">Soil plant available water at field capacity.  Available from ECan's website. Use average PAW values
</t>
        </r>
      </text>
    </comment>
    <comment ref="B15" authorId="0" shapeId="0" xr:uid="{00000000-0006-0000-0600-000004000000}">
      <text>
        <r>
          <rPr>
            <b/>
            <sz val="8"/>
            <color indexed="81"/>
            <rFont val="Tahoma"/>
            <family val="2"/>
          </rPr>
          <t>Christiansen coefficiency of uniformity</t>
        </r>
        <r>
          <rPr>
            <sz val="8"/>
            <color indexed="81"/>
            <rFont val="Tahoma"/>
            <family val="2"/>
          </rPr>
          <t>.  Refer to Refer to "Irrigation Design Standard and Code of Practice" p69
As a guide:
Centre pivot: 85%
K-line and long laterals: 50-60%
Travelling gun &amp; Rotorainers: 60-80%
After desgin approval is given, CUc needs to be measured during commisioning, to demonstrate the system is operating as intended.</t>
        </r>
      </text>
    </comment>
    <comment ref="B19" authorId="0" shapeId="0" xr:uid="{00000000-0006-0000-0600-000005000000}">
      <text>
        <r>
          <rPr>
            <sz val="8"/>
            <color indexed="81"/>
            <rFont val="Tahoma"/>
            <family val="2"/>
          </rPr>
          <t xml:space="preserve">Evaporation losses are generally small, but increase as the frequency of irrigation increases
</t>
        </r>
      </text>
    </comment>
    <comment ref="B20" authorId="0" shapeId="0" xr:uid="{00000000-0006-0000-0600-000006000000}">
      <text>
        <r>
          <rPr>
            <sz val="8"/>
            <color indexed="81"/>
            <rFont val="Tahoma"/>
            <family val="2"/>
          </rPr>
          <t xml:space="preserve">Non-uniformity losses increase as the application depth increass and the application uniformity decreases.  Assumes soil moisture deficit before irrigation = 50% PAW
</t>
        </r>
      </text>
    </comment>
    <comment ref="B21" authorId="0" shapeId="0" xr:uid="{00000000-0006-0000-0600-000007000000}">
      <text>
        <r>
          <rPr>
            <sz val="8"/>
            <color indexed="81"/>
            <rFont val="Tahoma"/>
            <family val="2"/>
          </rPr>
          <t>A high application rate can cause ponding and surface redistribution.  Particularly a problem for pivots &gt; 600m long, on slopes, and soils with a low rate of surface infiltration.</t>
        </r>
      </text>
    </comment>
    <comment ref="B22" authorId="0" shapeId="0" xr:uid="{00000000-0006-0000-0600-000008000000}">
      <text>
        <r>
          <rPr>
            <sz val="8"/>
            <color indexed="81"/>
            <rFont val="Tahoma"/>
            <family val="2"/>
          </rPr>
          <t>Runoff increases as the land slope and application rate increases</t>
        </r>
      </text>
    </comment>
    <comment ref="B24" authorId="0" shapeId="0" xr:uid="{00000000-0006-0000-0600-000009000000}">
      <text>
        <r>
          <rPr>
            <sz val="8"/>
            <color indexed="81"/>
            <rFont val="Tahoma"/>
            <family val="2"/>
          </rPr>
          <t>Assumes irrigation is correctly maintained and managed, including monitoring soil moisture and scheduling irrigation accordingly.</t>
        </r>
      </text>
    </comment>
    <comment ref="B28" authorId="0" shapeId="0" xr:uid="{00000000-0006-0000-0600-00000A000000}">
      <text>
        <r>
          <rPr>
            <sz val="8"/>
            <color indexed="81"/>
            <rFont val="Tahoma"/>
            <family val="2"/>
          </rPr>
          <t>Including end gun &amp;/or corner arms</t>
        </r>
      </text>
    </comment>
    <comment ref="B29" authorId="1" shapeId="0" xr:uid="{00000000-0006-0000-0600-00000B000000}">
      <text>
        <r>
          <rPr>
            <sz val="8"/>
            <color indexed="81"/>
            <rFont val="Tahoma"/>
            <family val="2"/>
          </rPr>
          <t xml:space="preserve">Sprinkle wetted width  </t>
        </r>
      </text>
    </comment>
    <comment ref="B31" authorId="0" shapeId="0" xr:uid="{00000000-0006-0000-0600-00000C000000}">
      <text>
        <r>
          <rPr>
            <sz val="8"/>
            <color indexed="81"/>
            <rFont val="Tahoma"/>
            <family val="2"/>
          </rPr>
          <t>Average applicate rate at r/</t>
        </r>
        <r>
          <rPr>
            <sz val="8"/>
            <color indexed="81"/>
            <rFont val="Arial"/>
            <family val="2"/>
          </rPr>
          <t>√</t>
        </r>
        <r>
          <rPr>
            <sz val="8"/>
            <color indexed="81"/>
            <rFont val="Tahoma"/>
            <family val="2"/>
          </rPr>
          <t>2 where r=irrigated radius.  Assumes pivot run for 24hr/d</t>
        </r>
      </text>
    </comment>
    <comment ref="B34" authorId="0" shapeId="0" xr:uid="{00000000-0006-0000-0600-00000D000000}">
      <text>
        <r>
          <rPr>
            <sz val="8"/>
            <color indexed="81"/>
            <rFont val="Tahoma"/>
            <family val="2"/>
          </rPr>
          <t>Hours/day that water is applied, before pod-lines are moved or the system turned off.
For pulsed irrigation (e.g. 1hr on, 1hr off), use the average average application rate between the start and end of irrigation, including both on and off pulse periods.</t>
        </r>
      </text>
    </comment>
    <comment ref="B38" authorId="0" shapeId="0" xr:uid="{00000000-0006-0000-0600-00000E000000}">
      <text>
        <r>
          <rPr>
            <sz val="8"/>
            <color indexed="81"/>
            <rFont val="Tahoma"/>
            <family val="2"/>
          </rPr>
          <t>Time for irrigator to move from the start to the end of a run</t>
        </r>
      </text>
    </comment>
    <comment ref="B39" authorId="0" shapeId="0" xr:uid="{00000000-0006-0000-0600-00000F000000}">
      <text>
        <r>
          <rPr>
            <sz val="8"/>
            <color indexed="81"/>
            <rFont val="Tahoma"/>
            <family val="2"/>
          </rPr>
          <t>i.e. land spacing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Peter Brown</author>
    <author>Rob Kirk</author>
  </authors>
  <commentList>
    <comment ref="B11" authorId="0" shapeId="0" xr:uid="{00000000-0006-0000-0700-000001000000}">
      <text>
        <r>
          <rPr>
            <sz val="8"/>
            <color indexed="81"/>
            <rFont val="Tahoma"/>
            <family val="2"/>
          </rPr>
          <t>For centre pivots (where application depth can vary) use the recommended application depth in January.
For k-lines, if pod lines need to be moved more than once per day, or operated for less than 24 hrs per day, note this in the comments above.
For solid set sprinker's or k-line with pulsed irrigation (e.g. 1hr on, 1hr off), use the total applied depth in 24 hours.
If travelling guns or booms, or rotary booms need to be operated for less than 24 hrs per day, note this in the comments above.</t>
        </r>
      </text>
    </comment>
    <comment ref="B13" authorId="0" shapeId="0" xr:uid="{00000000-0006-0000-0700-000002000000}">
      <text>
        <r>
          <rPr>
            <sz val="8"/>
            <color indexed="81"/>
            <rFont val="Tahoma"/>
            <family val="2"/>
          </rPr>
          <t>Average instantaneous application rate. Refer calculators below</t>
        </r>
      </text>
    </comment>
    <comment ref="B14" authorId="0" shapeId="0" xr:uid="{00000000-0006-0000-0700-000003000000}">
      <text>
        <r>
          <rPr>
            <sz val="8"/>
            <color indexed="81"/>
            <rFont val="Tahoma"/>
            <family val="2"/>
          </rPr>
          <t xml:space="preserve">Soil plant available water at field capacity.  Available from ECan's website. Use average PAW values
</t>
        </r>
      </text>
    </comment>
    <comment ref="B15" authorId="0" shapeId="0" xr:uid="{00000000-0006-0000-0700-000004000000}">
      <text>
        <r>
          <rPr>
            <b/>
            <sz val="8"/>
            <color indexed="81"/>
            <rFont val="Tahoma"/>
            <family val="2"/>
          </rPr>
          <t>Christiansen coefficiency of uniformity</t>
        </r>
        <r>
          <rPr>
            <sz val="8"/>
            <color indexed="81"/>
            <rFont val="Tahoma"/>
            <family val="2"/>
          </rPr>
          <t>.  Refer to Refer to "Irrigation Design Standard and Code of Practice" p69
As a guide:
Centre pivot: 85%
K-line and long laterals: 50-60%
Travelling gun &amp; Rotorainers: 60-80%
After desgin approval is given, CUc needs to be measured during commisioning, to demonstrate the system is operating as intended.</t>
        </r>
      </text>
    </comment>
    <comment ref="B19" authorId="0" shapeId="0" xr:uid="{00000000-0006-0000-0700-000005000000}">
      <text>
        <r>
          <rPr>
            <sz val="8"/>
            <color indexed="81"/>
            <rFont val="Tahoma"/>
            <family val="2"/>
          </rPr>
          <t xml:space="preserve">Evaporation losses are generally small, but increase as the frequency of irrigation increases
</t>
        </r>
      </text>
    </comment>
    <comment ref="B20" authorId="0" shapeId="0" xr:uid="{00000000-0006-0000-0700-000006000000}">
      <text>
        <r>
          <rPr>
            <sz val="8"/>
            <color indexed="81"/>
            <rFont val="Tahoma"/>
            <family val="2"/>
          </rPr>
          <t xml:space="preserve">Non-uniformity losses increase as the application depth increass and the application uniformity decreases.  Assumes soil moisture deficit before irrigation = 50% PAW
</t>
        </r>
      </text>
    </comment>
    <comment ref="B21" authorId="0" shapeId="0" xr:uid="{00000000-0006-0000-0700-000007000000}">
      <text>
        <r>
          <rPr>
            <sz val="8"/>
            <color indexed="81"/>
            <rFont val="Tahoma"/>
            <family val="2"/>
          </rPr>
          <t>A high application rate can cause ponding and surface redistribution.  Particularly a problem for pivots &gt; 600m long, on slopes, and soils with a low rate of surface infiltration.</t>
        </r>
      </text>
    </comment>
    <comment ref="B22" authorId="0" shapeId="0" xr:uid="{00000000-0006-0000-0700-000008000000}">
      <text>
        <r>
          <rPr>
            <sz val="8"/>
            <color indexed="81"/>
            <rFont val="Tahoma"/>
            <family val="2"/>
          </rPr>
          <t>Runoff increases as the land slope and application rate increases</t>
        </r>
      </text>
    </comment>
    <comment ref="B24" authorId="0" shapeId="0" xr:uid="{00000000-0006-0000-0700-000009000000}">
      <text>
        <r>
          <rPr>
            <sz val="8"/>
            <color indexed="81"/>
            <rFont val="Tahoma"/>
            <family val="2"/>
          </rPr>
          <t>Assumes irrigation is correctly maintained and managed, including monitoring soil moisture and scheduling irrigation accordingly.</t>
        </r>
      </text>
    </comment>
    <comment ref="B28" authorId="0" shapeId="0" xr:uid="{00000000-0006-0000-0700-00000A000000}">
      <text>
        <r>
          <rPr>
            <sz val="8"/>
            <color indexed="81"/>
            <rFont val="Tahoma"/>
            <family val="2"/>
          </rPr>
          <t>Including end gun &amp;/or corner arms</t>
        </r>
      </text>
    </comment>
    <comment ref="B29" authorId="1" shapeId="0" xr:uid="{00000000-0006-0000-0700-00000B000000}">
      <text>
        <r>
          <rPr>
            <sz val="8"/>
            <color indexed="81"/>
            <rFont val="Tahoma"/>
            <family val="2"/>
          </rPr>
          <t xml:space="preserve">Sprinkle wetted width  </t>
        </r>
      </text>
    </comment>
    <comment ref="B31" authorId="0" shapeId="0" xr:uid="{00000000-0006-0000-0700-00000C000000}">
      <text>
        <r>
          <rPr>
            <sz val="8"/>
            <color indexed="81"/>
            <rFont val="Tahoma"/>
            <family val="2"/>
          </rPr>
          <t>Average applicate rate at r/</t>
        </r>
        <r>
          <rPr>
            <sz val="8"/>
            <color indexed="81"/>
            <rFont val="Arial"/>
            <family val="2"/>
          </rPr>
          <t>√</t>
        </r>
        <r>
          <rPr>
            <sz val="8"/>
            <color indexed="81"/>
            <rFont val="Tahoma"/>
            <family val="2"/>
          </rPr>
          <t>2 where r=irrigated radius.  Assumes pivot run for 24hr/d</t>
        </r>
      </text>
    </comment>
    <comment ref="B34" authorId="0" shapeId="0" xr:uid="{00000000-0006-0000-0700-00000D000000}">
      <text>
        <r>
          <rPr>
            <sz val="8"/>
            <color indexed="81"/>
            <rFont val="Tahoma"/>
            <family val="2"/>
          </rPr>
          <t>Hours/day that water is applied, before pod-lines are moved or the system turned off.
For pulsed irrigation (e.g. 1hr on, 1hr off), use the average average application rate between the start and end of irrigation, including both on and off pulse periods.</t>
        </r>
      </text>
    </comment>
    <comment ref="B38" authorId="0" shapeId="0" xr:uid="{00000000-0006-0000-0700-00000E000000}">
      <text>
        <r>
          <rPr>
            <sz val="8"/>
            <color indexed="81"/>
            <rFont val="Tahoma"/>
            <family val="2"/>
          </rPr>
          <t>Time for irrigator to move from the start to the end of a run</t>
        </r>
      </text>
    </comment>
    <comment ref="B39" authorId="0" shapeId="0" xr:uid="{00000000-0006-0000-0700-00000F000000}">
      <text>
        <r>
          <rPr>
            <sz val="8"/>
            <color indexed="81"/>
            <rFont val="Tahoma"/>
            <family val="2"/>
          </rPr>
          <t>i.e. land spacing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Peter Brown</author>
    <author>Rob Kirk</author>
  </authors>
  <commentList>
    <comment ref="B11" authorId="0" shapeId="0" xr:uid="{00000000-0006-0000-0800-000001000000}">
      <text>
        <r>
          <rPr>
            <sz val="8"/>
            <color indexed="81"/>
            <rFont val="Tahoma"/>
            <family val="2"/>
          </rPr>
          <t>For centre pivots (where application depth can vary) use the recommended application depth in January.
For k-lines, if pod lines need to be moved more than once per day, or operated for less than 24 hrs per day, note this in the comments above.
For solid set sprinker's or k-line with pulsed irrigation (e.g. 1hr on, 1hr off), use the total applied depth in 24 hours.
If travelling guns or booms, or rotary booms need to be operated for less than 24 hrs per day, note this in the comments above.</t>
        </r>
      </text>
    </comment>
    <comment ref="B13" authorId="0" shapeId="0" xr:uid="{00000000-0006-0000-0800-000002000000}">
      <text>
        <r>
          <rPr>
            <sz val="8"/>
            <color indexed="81"/>
            <rFont val="Tahoma"/>
            <family val="2"/>
          </rPr>
          <t>Average instantaneous application rate. Refer calculators below</t>
        </r>
      </text>
    </comment>
    <comment ref="B14" authorId="0" shapeId="0" xr:uid="{00000000-0006-0000-0800-000003000000}">
      <text>
        <r>
          <rPr>
            <sz val="8"/>
            <color indexed="81"/>
            <rFont val="Tahoma"/>
            <family val="2"/>
          </rPr>
          <t xml:space="preserve">Soil plant available water at field capacity.  Available from ECan's website. Use average PAW values
</t>
        </r>
      </text>
    </comment>
    <comment ref="B15" authorId="0" shapeId="0" xr:uid="{00000000-0006-0000-0800-000004000000}">
      <text>
        <r>
          <rPr>
            <b/>
            <sz val="8"/>
            <color indexed="81"/>
            <rFont val="Tahoma"/>
            <family val="2"/>
          </rPr>
          <t>Christiansen coefficiency of uniformity</t>
        </r>
        <r>
          <rPr>
            <sz val="8"/>
            <color indexed="81"/>
            <rFont val="Tahoma"/>
            <family val="2"/>
          </rPr>
          <t>.  Refer to Refer to "Irrigation Design Standard and Code of Practice" p69
As a guide:
Centre pivot: 85%
K-line and long laterals: 50-60%
Travelling gun &amp; Rotorainers: 60-80%
After desgin approval is given, CUc needs to be measured during commisioning, to demonstrate the system is operating as intended.</t>
        </r>
      </text>
    </comment>
    <comment ref="B19" authorId="0" shapeId="0" xr:uid="{00000000-0006-0000-0800-000005000000}">
      <text>
        <r>
          <rPr>
            <sz val="8"/>
            <color indexed="81"/>
            <rFont val="Tahoma"/>
            <family val="2"/>
          </rPr>
          <t xml:space="preserve">Evaporation losses are generally small, but increase as the frequency of irrigation increases
</t>
        </r>
      </text>
    </comment>
    <comment ref="B20" authorId="0" shapeId="0" xr:uid="{00000000-0006-0000-0800-000006000000}">
      <text>
        <r>
          <rPr>
            <sz val="8"/>
            <color indexed="81"/>
            <rFont val="Tahoma"/>
            <family val="2"/>
          </rPr>
          <t xml:space="preserve">Non-uniformity losses increase as the application depth increass and the application uniformity decreases.  Assumes soil moisture deficit before irrigation = 50% PAW
</t>
        </r>
      </text>
    </comment>
    <comment ref="B21" authorId="0" shapeId="0" xr:uid="{00000000-0006-0000-0800-000007000000}">
      <text>
        <r>
          <rPr>
            <sz val="8"/>
            <color indexed="81"/>
            <rFont val="Tahoma"/>
            <family val="2"/>
          </rPr>
          <t>A high application rate can cause ponding and surface redistribution.  Particularly a problem for pivots &gt; 600m long, on slopes, and soils with a low rate of surface infiltration.</t>
        </r>
      </text>
    </comment>
    <comment ref="B22" authorId="0" shapeId="0" xr:uid="{00000000-0006-0000-0800-000008000000}">
      <text>
        <r>
          <rPr>
            <sz val="8"/>
            <color indexed="81"/>
            <rFont val="Tahoma"/>
            <family val="2"/>
          </rPr>
          <t>Runoff increases as the land slope and application rate increases</t>
        </r>
      </text>
    </comment>
    <comment ref="B24" authorId="0" shapeId="0" xr:uid="{00000000-0006-0000-0800-000009000000}">
      <text>
        <r>
          <rPr>
            <sz val="8"/>
            <color indexed="81"/>
            <rFont val="Tahoma"/>
            <family val="2"/>
          </rPr>
          <t>Assumes irrigation is correctly maintained and managed, including monitoring soil moisture and scheduling irrigation accordingly.</t>
        </r>
      </text>
    </comment>
    <comment ref="B28" authorId="0" shapeId="0" xr:uid="{00000000-0006-0000-0800-00000A000000}">
      <text>
        <r>
          <rPr>
            <sz val="8"/>
            <color indexed="81"/>
            <rFont val="Tahoma"/>
            <family val="2"/>
          </rPr>
          <t>Including end gun &amp;/or corner arms</t>
        </r>
      </text>
    </comment>
    <comment ref="B29" authorId="1" shapeId="0" xr:uid="{00000000-0006-0000-0800-00000B000000}">
      <text>
        <r>
          <rPr>
            <sz val="8"/>
            <color indexed="81"/>
            <rFont val="Tahoma"/>
            <family val="2"/>
          </rPr>
          <t xml:space="preserve">Sprinkle wetted width  </t>
        </r>
      </text>
    </comment>
    <comment ref="B31" authorId="0" shapeId="0" xr:uid="{00000000-0006-0000-0800-00000C000000}">
      <text>
        <r>
          <rPr>
            <sz val="8"/>
            <color indexed="81"/>
            <rFont val="Tahoma"/>
            <family val="2"/>
          </rPr>
          <t>Average applicate rate at r/</t>
        </r>
        <r>
          <rPr>
            <sz val="8"/>
            <color indexed="81"/>
            <rFont val="Arial"/>
            <family val="2"/>
          </rPr>
          <t>√</t>
        </r>
        <r>
          <rPr>
            <sz val="8"/>
            <color indexed="81"/>
            <rFont val="Tahoma"/>
            <family val="2"/>
          </rPr>
          <t>2 where r=irrigated radius.  Assumes pivot run for 24hr/d</t>
        </r>
      </text>
    </comment>
    <comment ref="B34" authorId="0" shapeId="0" xr:uid="{00000000-0006-0000-0800-00000D000000}">
      <text>
        <r>
          <rPr>
            <sz val="8"/>
            <color indexed="81"/>
            <rFont val="Tahoma"/>
            <family val="2"/>
          </rPr>
          <t>Hours/day that water is applied, before pod-lines are moved or the system turned off.
For pulsed irrigation (e.g. 1hr on, 1hr off), use the average average application rate between the start and end of irrigation, including both on and off pulse periods.</t>
        </r>
      </text>
    </comment>
    <comment ref="B38" authorId="0" shapeId="0" xr:uid="{00000000-0006-0000-0800-00000E000000}">
      <text>
        <r>
          <rPr>
            <sz val="8"/>
            <color indexed="81"/>
            <rFont val="Tahoma"/>
            <family val="2"/>
          </rPr>
          <t>Time for irrigator to move from the start to the end of a run</t>
        </r>
      </text>
    </comment>
    <comment ref="B39" authorId="0" shapeId="0" xr:uid="{00000000-0006-0000-0800-00000F000000}">
      <text>
        <r>
          <rPr>
            <sz val="8"/>
            <color indexed="81"/>
            <rFont val="Tahoma"/>
            <family val="2"/>
          </rPr>
          <t>i.e. land spacing</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 Brown</author>
  </authors>
  <commentList>
    <comment ref="A2" authorId="0" shapeId="0" xr:uid="{00000000-0006-0000-0900-000001000000}">
      <text>
        <r>
          <rPr>
            <b/>
            <sz val="8"/>
            <color indexed="81"/>
            <rFont val="Tahoma"/>
            <family val="2"/>
          </rPr>
          <t>application depth / soil moisture deficit</t>
        </r>
        <r>
          <rPr>
            <sz val="8"/>
            <color indexed="81"/>
            <rFont val="Tahoma"/>
            <family val="2"/>
          </rPr>
          <t xml:space="preserve">
</t>
        </r>
      </text>
    </comment>
  </commentList>
</comments>
</file>

<file path=xl/sharedStrings.xml><?xml version="1.0" encoding="utf-8"?>
<sst xmlns="http://schemas.openxmlformats.org/spreadsheetml/2006/main" count="323" uniqueCount="101">
  <si>
    <t>Morven Glenavy Irrigation Company</t>
  </si>
  <si>
    <t>Irrigation Efficiency Calculator</t>
  </si>
  <si>
    <t>Property</t>
  </si>
  <si>
    <t>Irrigation Type</t>
  </si>
  <si>
    <t>Designers comments</t>
  </si>
  <si>
    <t>Parameter</t>
  </si>
  <si>
    <t>Value</t>
  </si>
  <si>
    <t>Area (ha)</t>
  </si>
  <si>
    <t>Application depth (mm)</t>
  </si>
  <si>
    <t>Return period (days)</t>
  </si>
  <si>
    <t>Application rate (mm/hr)</t>
  </si>
  <si>
    <t>Soil PAW</t>
  </si>
  <si>
    <t>CUc</t>
  </si>
  <si>
    <t>Land slope (degrees)</t>
  </si>
  <si>
    <t>System capacity (mm/day)</t>
  </si>
  <si>
    <t>Losses (%)</t>
  </si>
  <si>
    <t>Evaporation</t>
  </si>
  <si>
    <t>Non-uniform application</t>
  </si>
  <si>
    <t>Surface redistribution</t>
  </si>
  <si>
    <t>Runoff</t>
  </si>
  <si>
    <t>Total</t>
  </si>
  <si>
    <t>Irrigation system efficiency</t>
  </si>
  <si>
    <t>Instantaneous application rate calculators</t>
  </si>
  <si>
    <t xml:space="preserve">Centre Pivot </t>
  </si>
  <si>
    <t>Irrigated radius (m)</t>
  </si>
  <si>
    <t>Wetted width (m)</t>
  </si>
  <si>
    <t>Average application rate (mm/hr)</t>
  </si>
  <si>
    <t>K-line &amp; Solid Set sprinklers</t>
  </si>
  <si>
    <t>Hours/day</t>
  </si>
  <si>
    <t>Travelling guns &amp; rotary booms</t>
  </si>
  <si>
    <t>Run time (hr)</t>
  </si>
  <si>
    <t>Run length (m)</t>
  </si>
  <si>
    <t>Application efficiency</t>
  </si>
  <si>
    <t>CUc=1.00</t>
  </si>
  <si>
    <t>CUc=0.95</t>
  </si>
  <si>
    <t>CUc=0.90</t>
  </si>
  <si>
    <t>CUc=0.85</t>
  </si>
  <si>
    <t>CUc=0.80</t>
  </si>
  <si>
    <t>CUc=0.75</t>
  </si>
  <si>
    <t>CUc=0.70</t>
  </si>
  <si>
    <t>CUc=0.65</t>
  </si>
  <si>
    <t>CUc=0.60</t>
  </si>
  <si>
    <t>CUc=0.55</t>
  </si>
  <si>
    <t>CUc=0.50</t>
  </si>
  <si>
    <t>depth/ deficit</t>
  </si>
  <si>
    <t>Location</t>
  </si>
  <si>
    <t>Date</t>
  </si>
  <si>
    <t>Designer</t>
  </si>
  <si>
    <t>Postal Address</t>
  </si>
  <si>
    <t>Phone</t>
  </si>
  <si>
    <t>Email</t>
  </si>
  <si>
    <t>General Description and Notes</t>
  </si>
  <si>
    <t>Check List</t>
  </si>
  <si>
    <t>Description</t>
  </si>
  <si>
    <t>Included</t>
  </si>
  <si>
    <t>N/A</t>
  </si>
  <si>
    <t>Farm Location Plan</t>
  </si>
  <si>
    <t>Irrigation System Plan(s)</t>
  </si>
  <si>
    <t>Farm Soil Map</t>
  </si>
  <si>
    <t>Topographic Plan of Farm (not applicable if property is flat)</t>
  </si>
  <si>
    <t>Irrigation Details</t>
  </si>
  <si>
    <t>Area of Coverage
(ha)</t>
  </si>
  <si>
    <t>Application Rate
(mm/day)</t>
  </si>
  <si>
    <t>Design Flow Rate
(l/sec)</t>
  </si>
  <si>
    <t>Method of Soil Moisture Measurement (if responsible for soil moisture)</t>
  </si>
  <si>
    <t>Pivot 1- stage 1</t>
  </si>
  <si>
    <t>FEP no (if known)</t>
  </si>
  <si>
    <t>New Irrigation</t>
  </si>
  <si>
    <t>Spray Conversion from 17 day return borders</t>
  </si>
  <si>
    <t>No shares</t>
  </si>
  <si>
    <t>MGI or WDI</t>
  </si>
  <si>
    <t>No shares available</t>
  </si>
  <si>
    <t>MGI</t>
  </si>
  <si>
    <r>
      <t>Allocation</t>
    </r>
    <r>
      <rPr>
        <b/>
        <vertAlign val="superscript"/>
        <sz val="10"/>
        <rFont val="Arial"/>
        <family val="2"/>
      </rPr>
      <t>1</t>
    </r>
    <r>
      <rPr>
        <b/>
        <sz val="10"/>
        <rFont val="Arial"/>
        <family val="2"/>
      </rPr>
      <t xml:space="preserve"> (l/s/ha)</t>
    </r>
  </si>
  <si>
    <r>
      <t>0.52</t>
    </r>
    <r>
      <rPr>
        <vertAlign val="superscript"/>
        <sz val="10"/>
        <rFont val="Arial"/>
        <family val="2"/>
      </rPr>
      <t>2</t>
    </r>
  </si>
  <si>
    <t>Plan showing waterways, ponds and wet areas</t>
  </si>
  <si>
    <t>Completed efficiency spreadsheet(s)</t>
  </si>
  <si>
    <t>Irrigation System Design Details</t>
  </si>
  <si>
    <t>Shares and Maximum Instantaneous Flow Allocation Rate</t>
  </si>
  <si>
    <t>Spray Conversion from 14 day return borders</t>
  </si>
  <si>
    <t>Area</t>
  </si>
  <si>
    <t>Flow (l/s)</t>
  </si>
  <si>
    <t>WDI</t>
  </si>
  <si>
    <t>Design totals &amp; averages</t>
  </si>
  <si>
    <t>Irr. Company</t>
  </si>
  <si>
    <t>Share allocation</t>
  </si>
  <si>
    <t>Pivot arc (360° for full pivot)</t>
  </si>
  <si>
    <t>Transfer value from relevant green box below</t>
  </si>
  <si>
    <t>Efficiency
(%)</t>
  </si>
  <si>
    <r>
      <t xml:space="preserve">Morven Glenavy Ikawai Irrigation Company
</t>
    </r>
    <r>
      <rPr>
        <b/>
        <sz val="12"/>
        <rFont val="Arial"/>
        <family val="2"/>
      </rPr>
      <t>including Waihao Downs Irrigation</t>
    </r>
  </si>
  <si>
    <t>Submission Details for the Application</t>
  </si>
  <si>
    <t>Craig Evans - General Manager</t>
  </si>
  <si>
    <t>admin@mgiirrigation.co.nz</t>
  </si>
  <si>
    <t>Phone: 03 689 3854</t>
  </si>
  <si>
    <t>craig@mgiirrigation.co.nz</t>
  </si>
  <si>
    <t>www.mgiirrigation.co.nz</t>
  </si>
  <si>
    <t>The application will be reviewed in two stages, as follows:</t>
  </si>
  <si>
    <t>1) Environmental review by Judith Neilson</t>
  </si>
  <si>
    <t>2) Management review by Craig Evans</t>
  </si>
  <si>
    <t>MGI endeavours to process applications and issue a design approval certificate (or request for further information) within 5 working days.</t>
  </si>
  <si>
    <t>Note: Please ensure that the irrigation layout clearly indicates the proposed location for the abstraction of water from the MGI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</si>
</sst>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quot;°&quot;"/>
  </numFmts>
  <fonts count="25" x14ac:knownFonts="1">
    <font>
      <sz val="10"/>
      <name val="Arial"/>
    </font>
    <font>
      <sz val="11"/>
      <color theme="1"/>
      <name val="Calibri"/>
      <family val="2"/>
      <scheme val="minor"/>
    </font>
    <font>
      <sz val="11"/>
      <color theme="1"/>
      <name val="Calibri"/>
      <family val="2"/>
      <scheme val="minor"/>
    </font>
    <font>
      <b/>
      <sz val="16"/>
      <name val="Arial"/>
      <family val="2"/>
    </font>
    <font>
      <b/>
      <sz val="14"/>
      <name val="Arial"/>
      <family val="2"/>
    </font>
    <font>
      <b/>
      <sz val="10"/>
      <name val="Arial"/>
      <family val="2"/>
    </font>
    <font>
      <b/>
      <sz val="11"/>
      <name val="Arial"/>
      <family val="2"/>
    </font>
    <font>
      <sz val="11"/>
      <name val="Arial"/>
      <family val="2"/>
    </font>
    <font>
      <b/>
      <sz val="11"/>
      <name val="Arial"/>
      <family val="2"/>
    </font>
    <font>
      <b/>
      <sz val="12"/>
      <name val="Arial"/>
      <family val="2"/>
    </font>
    <font>
      <sz val="11"/>
      <name val="Arial"/>
      <family val="2"/>
    </font>
    <font>
      <sz val="8"/>
      <color indexed="81"/>
      <name val="Tahoma"/>
      <family val="2"/>
    </font>
    <font>
      <b/>
      <sz val="8"/>
      <color indexed="81"/>
      <name val="Tahoma"/>
      <family val="2"/>
    </font>
    <font>
      <sz val="8"/>
      <color indexed="81"/>
      <name val="Arial"/>
      <family val="2"/>
    </font>
    <font>
      <sz val="8"/>
      <name val="Arial"/>
      <family val="2"/>
    </font>
    <font>
      <sz val="10"/>
      <name val="Arial"/>
      <family val="2"/>
    </font>
    <font>
      <sz val="10"/>
      <name val="Arial"/>
      <family val="2"/>
    </font>
    <font>
      <u/>
      <sz val="10"/>
      <color indexed="12"/>
      <name val="Arial"/>
      <family val="2"/>
    </font>
    <font>
      <b/>
      <sz val="10"/>
      <name val="Arial"/>
      <family val="2"/>
    </font>
    <font>
      <vertAlign val="superscript"/>
      <sz val="10"/>
      <name val="Arial"/>
      <family val="2"/>
    </font>
    <font>
      <sz val="11"/>
      <color rgb="FF000000"/>
      <name val="Arial"/>
      <family val="2"/>
    </font>
    <font>
      <b/>
      <vertAlign val="superscript"/>
      <sz val="10"/>
      <name val="Arial"/>
      <family val="2"/>
    </font>
    <font>
      <b/>
      <sz val="11"/>
      <color theme="1"/>
      <name val="Calibri"/>
      <family val="2"/>
      <scheme val="minor"/>
    </font>
    <font>
      <u/>
      <sz val="11"/>
      <color theme="10"/>
      <name val="Calibri"/>
      <family val="2"/>
      <scheme val="minor"/>
    </font>
    <font>
      <b/>
      <sz val="14"/>
      <color theme="1"/>
      <name val="Arial Rounded MT Bold"/>
      <family val="2"/>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rgb="FFFFFFCC"/>
        <bgColor indexed="64"/>
      </patternFill>
    </fill>
    <fill>
      <patternFill patternType="solid">
        <fgColor rgb="FF00B050"/>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7" fillId="0" borderId="0" applyNumberFormat="0" applyFill="0" applyBorder="0" applyAlignment="0" applyProtection="0">
      <alignment vertical="top"/>
      <protection locked="0"/>
    </xf>
    <xf numFmtId="0" fontId="2" fillId="0" borderId="0"/>
    <xf numFmtId="0" fontId="23" fillId="0" borderId="0" applyNumberFormat="0" applyFill="0" applyBorder="0" applyAlignment="0" applyProtection="0"/>
  </cellStyleXfs>
  <cellXfs count="169">
    <xf numFmtId="0" fontId="0" fillId="0" borderId="0" xfId="0"/>
    <xf numFmtId="0" fontId="4" fillId="0" borderId="0" xfId="0" applyFont="1" applyAlignment="1">
      <alignment horizontal="center"/>
    </xf>
    <xf numFmtId="0" fontId="5" fillId="0" borderId="0" xfId="0" applyFont="1" applyFill="1" applyBorder="1"/>
    <xf numFmtId="0" fontId="6" fillId="0" borderId="0" xfId="0" applyFont="1" applyBorder="1" applyAlignment="1">
      <alignment horizontal="left"/>
    </xf>
    <xf numFmtId="0" fontId="0" fillId="0" borderId="0" xfId="0" applyFill="1"/>
    <xf numFmtId="2" fontId="8" fillId="0" borderId="1" xfId="0" applyNumberFormat="1" applyFont="1" applyFill="1" applyBorder="1"/>
    <xf numFmtId="0" fontId="7" fillId="0" borderId="1" xfId="0" applyFont="1" applyFill="1" applyBorder="1"/>
    <xf numFmtId="9" fontId="7" fillId="0" borderId="1" xfId="0" applyNumberFormat="1" applyFont="1" applyFill="1" applyBorder="1"/>
    <xf numFmtId="9" fontId="8" fillId="0" borderId="2" xfId="0" applyNumberFormat="1" applyFont="1" applyFill="1" applyBorder="1"/>
    <xf numFmtId="0" fontId="0" fillId="0" borderId="4" xfId="0" applyFill="1" applyBorder="1"/>
    <xf numFmtId="0" fontId="4" fillId="0" borderId="0" xfId="0" applyFont="1" applyAlignment="1">
      <alignment horizontal="centerContinuous"/>
    </xf>
    <xf numFmtId="0" fontId="6" fillId="0" borderId="0" xfId="0" applyFont="1" applyFill="1" applyBorder="1" applyAlignment="1">
      <alignment horizontal="centerContinuous" vertical="center" wrapText="1"/>
    </xf>
    <xf numFmtId="0" fontId="0" fillId="0" borderId="0" xfId="0" applyAlignment="1">
      <alignment horizontal="centerContinuous"/>
    </xf>
    <xf numFmtId="0" fontId="10" fillId="0" borderId="0" xfId="0" applyFont="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8" fillId="2" borderId="5" xfId="0" applyFont="1" applyFill="1" applyBorder="1"/>
    <xf numFmtId="0" fontId="10" fillId="2" borderId="1" xfId="0" applyFont="1" applyFill="1" applyBorder="1" applyAlignment="1">
      <alignment vertical="top" wrapText="1"/>
    </xf>
    <xf numFmtId="0" fontId="10" fillId="2" borderId="1" xfId="0" applyFont="1" applyFill="1" applyBorder="1"/>
    <xf numFmtId="9" fontId="0" fillId="0" borderId="0" xfId="0" applyNumberFormat="1"/>
    <xf numFmtId="2" fontId="0" fillId="0" borderId="0" xfId="0" applyNumberFormat="1"/>
    <xf numFmtId="0" fontId="0" fillId="0" borderId="0" xfId="0" applyAlignment="1">
      <alignment wrapText="1"/>
    </xf>
    <xf numFmtId="2" fontId="0" fillId="2" borderId="1" xfId="0" applyNumberFormat="1" applyFill="1" applyBorder="1"/>
    <xf numFmtId="9" fontId="0" fillId="2" borderId="1" xfId="0" applyNumberFormat="1" applyFill="1" applyBorder="1" applyAlignment="1">
      <alignment horizontal="centerContinuous"/>
    </xf>
    <xf numFmtId="2" fontId="0" fillId="2" borderId="1" xfId="0" applyNumberFormat="1" applyFill="1" applyBorder="1" applyAlignment="1">
      <alignment wrapText="1"/>
    </xf>
    <xf numFmtId="9" fontId="0" fillId="2" borderId="1" xfId="0" applyNumberFormat="1" applyFill="1" applyBorder="1" applyAlignment="1">
      <alignment wrapText="1"/>
    </xf>
    <xf numFmtId="2" fontId="0" fillId="0" borderId="1" xfId="0" applyNumberFormat="1" applyBorder="1"/>
    <xf numFmtId="9" fontId="0" fillId="0" borderId="1" xfId="0" applyNumberFormat="1" applyBorder="1"/>
    <xf numFmtId="0" fontId="16" fillId="0" borderId="0" xfId="0" applyFont="1"/>
    <xf numFmtId="0" fontId="16" fillId="0" borderId="0" xfId="0" applyFont="1" applyBorder="1" applyAlignment="1">
      <alignment horizontal="left" vertical="top"/>
    </xf>
    <xf numFmtId="0" fontId="16" fillId="0" borderId="0" xfId="0" applyFont="1" applyBorder="1" applyAlignment="1">
      <alignment horizontal="left"/>
    </xf>
    <xf numFmtId="0" fontId="16" fillId="0" borderId="0" xfId="0" applyFont="1" applyBorder="1"/>
    <xf numFmtId="0" fontId="17" fillId="0" borderId="0" xfId="1" applyFont="1" applyBorder="1" applyAlignment="1" applyProtection="1">
      <alignment horizontal="left"/>
    </xf>
    <xf numFmtId="0" fontId="18" fillId="0" borderId="0" xfId="0" applyFont="1" applyAlignment="1">
      <alignment horizontal="left"/>
    </xf>
    <xf numFmtId="0" fontId="16" fillId="0" borderId="0" xfId="0" applyFont="1" applyBorder="1" applyAlignment="1">
      <alignment vertical="top" wrapText="1"/>
    </xf>
    <xf numFmtId="0" fontId="5" fillId="3" borderId="1" xfId="0" applyFont="1" applyFill="1" applyBorder="1" applyAlignment="1">
      <alignment horizontal="center"/>
    </xf>
    <xf numFmtId="0" fontId="15" fillId="3" borderId="5" xfId="0" applyFont="1" applyFill="1" applyBorder="1"/>
    <xf numFmtId="0" fontId="15" fillId="3" borderId="7" xfId="0" applyFont="1" applyFill="1" applyBorder="1"/>
    <xf numFmtId="0" fontId="15" fillId="0" borderId="0" xfId="0" applyFont="1"/>
    <xf numFmtId="0" fontId="20" fillId="0" borderId="0" xfId="0" applyFont="1" applyAlignment="1">
      <alignment horizontal="left" vertical="center" readingOrder="1"/>
    </xf>
    <xf numFmtId="0" fontId="16" fillId="0" borderId="0" xfId="0" applyFont="1" applyFill="1" applyBorder="1"/>
    <xf numFmtId="0" fontId="5" fillId="0" borderId="0" xfId="0" applyFont="1"/>
    <xf numFmtId="0" fontId="17" fillId="0" borderId="0" xfId="1" applyBorder="1" applyAlignment="1" applyProtection="1">
      <alignment horizontal="left" vertical="center"/>
      <protection locked="0"/>
    </xf>
    <xf numFmtId="0" fontId="17" fillId="0" borderId="0" xfId="1" applyFont="1" applyBorder="1" applyAlignment="1" applyProtection="1">
      <alignment horizontal="left" vertical="center"/>
      <protection locked="0"/>
    </xf>
    <xf numFmtId="0" fontId="16" fillId="0" borderId="0" xfId="0" applyFont="1" applyFill="1" applyBorder="1" applyAlignment="1">
      <alignment horizontal="left" vertical="top"/>
    </xf>
    <xf numFmtId="0" fontId="16" fillId="0" borderId="0" xfId="0" applyFont="1" applyFill="1" applyBorder="1" applyAlignment="1" applyProtection="1">
      <alignment horizontal="left" vertical="center"/>
      <protection locked="0"/>
    </xf>
    <xf numFmtId="0" fontId="15" fillId="0" borderId="0" xfId="0" applyFont="1" applyFill="1" applyBorder="1"/>
    <xf numFmtId="0" fontId="2" fillId="0" borderId="0" xfId="2" applyFill="1"/>
    <xf numFmtId="0" fontId="2" fillId="0" borderId="0" xfId="2"/>
    <xf numFmtId="0" fontId="2" fillId="0" borderId="0" xfId="2" applyFill="1" applyAlignment="1">
      <alignment horizontal="left" vertical="top" wrapText="1"/>
    </xf>
    <xf numFmtId="0" fontId="22" fillId="0" borderId="0" xfId="2" applyFont="1" applyFill="1" applyAlignment="1">
      <alignment horizontal="left" vertical="center" wrapText="1"/>
    </xf>
    <xf numFmtId="0" fontId="22" fillId="0" borderId="0" xfId="2" applyFont="1"/>
    <xf numFmtId="0" fontId="2" fillId="0" borderId="0" xfId="2" applyFill="1" applyAlignment="1">
      <alignment horizontal="left" vertical="center" wrapText="1"/>
    </xf>
    <xf numFmtId="0" fontId="5" fillId="3" borderId="1" xfId="0" applyFont="1" applyFill="1" applyBorder="1" applyAlignment="1">
      <alignment horizontal="center" vertical="center" wrapText="1"/>
    </xf>
    <xf numFmtId="0" fontId="4" fillId="0" borderId="0" xfId="0" applyFont="1" applyAlignment="1">
      <alignment horizontal="center"/>
    </xf>
    <xf numFmtId="0" fontId="0" fillId="5" borderId="1" xfId="0" applyFill="1" applyBorder="1" applyAlignment="1">
      <alignment horizontal="center"/>
    </xf>
    <xf numFmtId="0" fontId="0" fillId="6" borderId="1" xfId="0" applyFill="1" applyBorder="1" applyProtection="1">
      <protection locked="0"/>
    </xf>
    <xf numFmtId="0" fontId="18" fillId="0" borderId="0" xfId="0" applyFont="1" applyFill="1"/>
    <xf numFmtId="164" fontId="15" fillId="0" borderId="1" xfId="0" applyNumberFormat="1" applyFont="1" applyFill="1" applyBorder="1" applyAlignment="1"/>
    <xf numFmtId="164" fontId="5" fillId="0" borderId="1" xfId="0" applyNumberFormat="1" applyFont="1" applyFill="1" applyBorder="1"/>
    <xf numFmtId="0" fontId="16" fillId="0" borderId="1" xfId="0" applyFont="1" applyFill="1" applyBorder="1"/>
    <xf numFmtId="0" fontId="15" fillId="6" borderId="1" xfId="0" applyFont="1" applyFill="1" applyBorder="1" applyAlignment="1" applyProtection="1">
      <protection locked="0"/>
    </xf>
    <xf numFmtId="0" fontId="6" fillId="3" borderId="1" xfId="0" applyFont="1" applyFill="1" applyBorder="1" applyAlignment="1">
      <alignment horizontal="center" vertical="center" wrapText="1"/>
    </xf>
    <xf numFmtId="0" fontId="6" fillId="6" borderId="1" xfId="0" applyFont="1" applyFill="1" applyBorder="1" applyAlignment="1" applyProtection="1">
      <alignment horizontal="center"/>
      <protection locked="0"/>
    </xf>
    <xf numFmtId="0" fontId="7" fillId="6" borderId="1" xfId="0" applyFont="1" applyFill="1" applyBorder="1" applyAlignment="1" applyProtection="1">
      <alignment horizontal="center"/>
      <protection locked="0"/>
    </xf>
    <xf numFmtId="0" fontId="16" fillId="6" borderId="1" xfId="0" applyFont="1" applyFill="1" applyBorder="1"/>
    <xf numFmtId="0" fontId="5" fillId="0" borderId="1" xfId="0" applyFont="1" applyFill="1" applyBorder="1"/>
    <xf numFmtId="164" fontId="18" fillId="0" borderId="5" xfId="0" applyNumberFormat="1" applyFont="1" applyFill="1" applyBorder="1" applyAlignment="1">
      <alignment horizontal="center"/>
    </xf>
    <xf numFmtId="164" fontId="18" fillId="0" borderId="6" xfId="0" applyNumberFormat="1" applyFont="1" applyFill="1" applyBorder="1" applyAlignment="1">
      <alignment horizontal="center"/>
    </xf>
    <xf numFmtId="164" fontId="18" fillId="0" borderId="7" xfId="0" applyNumberFormat="1" applyFont="1" applyFill="1" applyBorder="1" applyAlignment="1">
      <alignment horizontal="center"/>
    </xf>
    <xf numFmtId="165" fontId="5" fillId="0" borderId="5" xfId="0" applyNumberFormat="1" applyFont="1" applyFill="1" applyBorder="1" applyAlignment="1">
      <alignment horizontal="center"/>
    </xf>
    <xf numFmtId="165" fontId="5" fillId="0" borderId="7" xfId="0" applyNumberFormat="1" applyFont="1" applyFill="1" applyBorder="1" applyAlignment="1">
      <alignment horizontal="center"/>
    </xf>
    <xf numFmtId="0" fontId="5" fillId="0" borderId="8" xfId="0" applyFont="1" applyFill="1" applyBorder="1" applyAlignment="1">
      <alignment horizontal="left"/>
    </xf>
    <xf numFmtId="0" fontId="18" fillId="0" borderId="8" xfId="0" applyFont="1" applyFill="1" applyBorder="1" applyAlignment="1">
      <alignment horizontal="left"/>
    </xf>
    <xf numFmtId="0" fontId="18" fillId="0" borderId="9" xfId="0" applyFont="1" applyFill="1" applyBorder="1" applyAlignment="1">
      <alignment horizontal="left"/>
    </xf>
    <xf numFmtId="0" fontId="18" fillId="0" borderId="5" xfId="0" applyFont="1" applyFill="1" applyBorder="1" applyAlignment="1">
      <alignment horizontal="center"/>
    </xf>
    <xf numFmtId="0" fontId="18" fillId="0" borderId="7" xfId="0" applyFont="1" applyFill="1" applyBorder="1" applyAlignment="1">
      <alignment horizontal="center"/>
    </xf>
    <xf numFmtId="0" fontId="16" fillId="0" borderId="0" xfId="0" applyFont="1" applyFill="1"/>
    <xf numFmtId="0" fontId="6" fillId="0" borderId="0" xfId="0" applyFont="1" applyFill="1"/>
    <xf numFmtId="0" fontId="10" fillId="0" borderId="0" xfId="0" applyFont="1" applyFill="1"/>
    <xf numFmtId="0" fontId="7" fillId="6" borderId="1" xfId="0" applyFont="1" applyFill="1" applyBorder="1" applyProtection="1">
      <protection locked="0"/>
    </xf>
    <xf numFmtId="1" fontId="7" fillId="6" borderId="1" xfId="0" applyNumberFormat="1" applyFont="1" applyFill="1" applyBorder="1" applyProtection="1">
      <protection locked="0"/>
    </xf>
    <xf numFmtId="9" fontId="7" fillId="6" borderId="1" xfId="0" applyNumberFormat="1" applyFont="1" applyFill="1" applyBorder="1" applyProtection="1">
      <protection locked="0"/>
    </xf>
    <xf numFmtId="9" fontId="9" fillId="8" borderId="3" xfId="0" applyNumberFormat="1" applyFont="1" applyFill="1" applyBorder="1"/>
    <xf numFmtId="1" fontId="6" fillId="7" borderId="1" xfId="0" applyNumberFormat="1" applyFont="1" applyFill="1" applyBorder="1"/>
    <xf numFmtId="1" fontId="10" fillId="6" borderId="1" xfId="0" applyNumberFormat="1" applyFont="1" applyFill="1" applyBorder="1" applyProtection="1">
      <protection locked="0"/>
    </xf>
    <xf numFmtId="0" fontId="10" fillId="6" borderId="1" xfId="0" applyFont="1" applyFill="1" applyBorder="1" applyProtection="1">
      <protection locked="0"/>
    </xf>
    <xf numFmtId="166" fontId="10" fillId="6" borderId="1" xfId="0" applyNumberFormat="1" applyFont="1" applyFill="1" applyBorder="1" applyProtection="1">
      <protection locked="0"/>
    </xf>
    <xf numFmtId="0" fontId="16" fillId="0" borderId="0" xfId="0" applyFont="1" applyBorder="1" applyAlignment="1" applyProtection="1">
      <alignment vertical="top" wrapText="1"/>
    </xf>
    <xf numFmtId="0" fontId="0" fillId="0" borderId="0" xfId="0" applyProtection="1"/>
    <xf numFmtId="0" fontId="0" fillId="0" borderId="0" xfId="0" applyBorder="1" applyProtection="1"/>
    <xf numFmtId="2" fontId="5" fillId="3" borderId="1" xfId="0" applyNumberFormat="1" applyFont="1" applyFill="1" applyBorder="1" applyAlignment="1">
      <alignment horizontal="center" vertical="center" wrapText="1"/>
    </xf>
    <xf numFmtId="0" fontId="5" fillId="3" borderId="1" xfId="0" applyFont="1" applyFill="1" applyBorder="1" applyAlignment="1">
      <alignment vertical="center"/>
    </xf>
    <xf numFmtId="0" fontId="16" fillId="6" borderId="1"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165" fontId="0" fillId="0" borderId="5" xfId="0" applyNumberFormat="1" applyFill="1" applyBorder="1" applyAlignment="1">
      <alignment horizontal="center"/>
    </xf>
    <xf numFmtId="165" fontId="0" fillId="0" borderId="7" xfId="0" applyNumberFormat="1" applyFill="1" applyBorder="1" applyAlignment="1">
      <alignment horizontal="center"/>
    </xf>
    <xf numFmtId="164" fontId="16" fillId="0" borderId="5" xfId="0" applyNumberFormat="1" applyFont="1" applyFill="1" applyBorder="1" applyAlignment="1">
      <alignment horizontal="center"/>
    </xf>
    <xf numFmtId="164" fontId="16" fillId="0" borderId="7" xfId="0" applyNumberFormat="1" applyFont="1" applyFill="1" applyBorder="1" applyAlignment="1">
      <alignment horizontal="center"/>
    </xf>
    <xf numFmtId="2" fontId="16" fillId="0" borderId="5" xfId="0" applyNumberFormat="1" applyFont="1" applyFill="1" applyBorder="1" applyAlignment="1">
      <alignment horizontal="center"/>
    </xf>
    <xf numFmtId="2" fontId="16" fillId="0" borderId="6" xfId="0" applyNumberFormat="1" applyFont="1" applyFill="1" applyBorder="1" applyAlignment="1">
      <alignment horizontal="center"/>
    </xf>
    <xf numFmtId="2" fontId="16" fillId="0" borderId="7" xfId="0" applyNumberFormat="1" applyFont="1" applyFill="1" applyBorder="1" applyAlignment="1">
      <alignment horizontal="center"/>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0" fontId="16" fillId="3" borderId="5" xfId="0" applyFont="1" applyFill="1" applyBorder="1" applyAlignment="1">
      <alignment horizontal="left"/>
    </xf>
    <xf numFmtId="0" fontId="16" fillId="3" borderId="6" xfId="0" applyFont="1" applyFill="1" applyBorder="1" applyAlignment="1">
      <alignment horizontal="left"/>
    </xf>
    <xf numFmtId="0" fontId="16" fillId="3" borderId="7" xfId="0" applyFont="1" applyFill="1" applyBorder="1" applyAlignment="1">
      <alignment horizontal="left"/>
    </xf>
    <xf numFmtId="0" fontId="15" fillId="3" borderId="5"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8" fillId="0" borderId="0" xfId="0" applyFont="1" applyAlignment="1">
      <alignment horizontal="left"/>
    </xf>
    <xf numFmtId="0" fontId="18" fillId="3" borderId="1" xfId="0" applyFont="1" applyFill="1" applyBorder="1" applyAlignment="1">
      <alignment horizontal="center" vertical="center"/>
    </xf>
    <xf numFmtId="0" fontId="16" fillId="0" borderId="1" xfId="0" applyFont="1" applyBorder="1" applyAlignment="1" applyProtection="1">
      <alignment horizontal="center"/>
      <protection locked="0"/>
    </xf>
    <xf numFmtId="0" fontId="5" fillId="0" borderId="1" xfId="0" applyFont="1" applyFill="1" applyBorder="1" applyAlignment="1">
      <alignment horizontal="left"/>
    </xf>
    <xf numFmtId="0" fontId="18" fillId="4" borderId="1" xfId="0" applyFont="1" applyFill="1" applyBorder="1" applyAlignment="1">
      <alignment horizontal="center"/>
    </xf>
    <xf numFmtId="164" fontId="18" fillId="0" borderId="5" xfId="0" applyNumberFormat="1" applyFont="1" applyFill="1" applyBorder="1" applyAlignment="1">
      <alignment horizontal="center"/>
    </xf>
    <xf numFmtId="164" fontId="18" fillId="0" borderId="6" xfId="0" applyNumberFormat="1" applyFont="1" applyFill="1" applyBorder="1" applyAlignment="1">
      <alignment horizontal="center"/>
    </xf>
    <xf numFmtId="164" fontId="18" fillId="0" borderId="7" xfId="0" applyNumberFormat="1" applyFont="1" applyFill="1" applyBorder="1" applyAlignment="1">
      <alignment horizontal="center"/>
    </xf>
    <xf numFmtId="164" fontId="18" fillId="4" borderId="5" xfId="0" applyNumberFormat="1" applyFont="1" applyFill="1" applyBorder="1" applyAlignment="1">
      <alignment horizontal="center"/>
    </xf>
    <xf numFmtId="164" fontId="18" fillId="4" borderId="7" xfId="0" applyNumberFormat="1" applyFont="1" applyFill="1" applyBorder="1" applyAlignment="1">
      <alignment horizontal="center"/>
    </xf>
    <xf numFmtId="165" fontId="5" fillId="0" borderId="5" xfId="0" applyNumberFormat="1" applyFont="1" applyFill="1" applyBorder="1" applyAlignment="1">
      <alignment horizontal="center"/>
    </xf>
    <xf numFmtId="165" fontId="5" fillId="0" borderId="7" xfId="0" applyNumberFormat="1" applyFont="1" applyFill="1" applyBorder="1" applyAlignment="1">
      <alignment horizontal="center"/>
    </xf>
    <xf numFmtId="0" fontId="5" fillId="3" borderId="1" xfId="0" applyFont="1" applyFill="1" applyBorder="1" applyAlignment="1">
      <alignment horizontal="center" vertical="center" wrapText="1"/>
    </xf>
    <xf numFmtId="49" fontId="15" fillId="0" borderId="1" xfId="0" applyNumberFormat="1" applyFont="1" applyFill="1" applyBorder="1" applyAlignment="1">
      <alignment horizontal="center"/>
    </xf>
    <xf numFmtId="49" fontId="15" fillId="0" borderId="1" xfId="0" quotePrefix="1" applyNumberFormat="1" applyFont="1" applyFill="1" applyBorder="1" applyAlignment="1">
      <alignment horizontal="center"/>
    </xf>
    <xf numFmtId="0" fontId="5" fillId="3" borderId="1" xfId="0" applyFont="1" applyFill="1" applyBorder="1" applyAlignment="1">
      <alignment horizontal="center" vertical="center"/>
    </xf>
    <xf numFmtId="0" fontId="15" fillId="3" borderId="1" xfId="0" applyFont="1" applyFill="1" applyBorder="1" applyAlignment="1">
      <alignment horizontal="left"/>
    </xf>
    <xf numFmtId="0" fontId="16" fillId="6" borderId="5" xfId="0" applyFont="1" applyFill="1" applyBorder="1" applyAlignment="1" applyProtection="1">
      <alignment horizontal="left" vertical="center"/>
      <protection locked="0"/>
    </xf>
    <xf numFmtId="0" fontId="16" fillId="6" borderId="6" xfId="0" applyFont="1" applyFill="1" applyBorder="1" applyAlignment="1" applyProtection="1">
      <alignment horizontal="left" vertical="center"/>
      <protection locked="0"/>
    </xf>
    <xf numFmtId="0" fontId="16" fillId="6" borderId="7" xfId="0" applyFont="1" applyFill="1" applyBorder="1" applyAlignment="1" applyProtection="1">
      <alignment horizontal="left" vertical="center"/>
      <protection locked="0"/>
    </xf>
    <xf numFmtId="0" fontId="5" fillId="3" borderId="1" xfId="0" applyFont="1" applyFill="1" applyBorder="1" applyAlignment="1">
      <alignment horizontal="right" vertical="center"/>
    </xf>
    <xf numFmtId="0" fontId="16" fillId="6" borderId="1" xfId="0" applyFont="1" applyFill="1" applyBorder="1" applyAlignment="1" applyProtection="1">
      <alignment horizontal="left" vertical="center"/>
      <protection locked="0"/>
    </xf>
    <xf numFmtId="0" fontId="5" fillId="3" borderId="1" xfId="0" applyFont="1" applyFill="1" applyBorder="1" applyAlignment="1">
      <alignment horizontal="left" vertical="top" wrapText="1"/>
    </xf>
    <xf numFmtId="0" fontId="17" fillId="6" borderId="1" xfId="1" applyFill="1" applyBorder="1" applyAlignment="1" applyProtection="1">
      <alignment horizontal="left" vertical="center"/>
      <protection locked="0"/>
    </xf>
    <xf numFmtId="0" fontId="17" fillId="6" borderId="1" xfId="1" applyFont="1" applyFill="1" applyBorder="1" applyAlignment="1" applyProtection="1">
      <alignment horizontal="left" vertical="center"/>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15" fillId="6" borderId="5" xfId="0" applyFont="1" applyFill="1" applyBorder="1" applyAlignment="1" applyProtection="1">
      <alignment horizontal="left" vertical="center"/>
      <protection locked="0"/>
    </xf>
    <xf numFmtId="0" fontId="5" fillId="3" borderId="1" xfId="0" applyFont="1" applyFill="1" applyBorder="1" applyAlignment="1">
      <alignment horizontal="left" vertical="top"/>
    </xf>
    <xf numFmtId="14" fontId="16" fillId="6" borderId="5" xfId="0" applyNumberFormat="1" applyFont="1" applyFill="1" applyBorder="1" applyAlignment="1" applyProtection="1">
      <alignment horizontal="center"/>
      <protection locked="0"/>
    </xf>
    <xf numFmtId="14" fontId="16" fillId="6" borderId="7" xfId="0" applyNumberFormat="1" applyFont="1" applyFill="1" applyBorder="1" applyAlignment="1" applyProtection="1">
      <alignment horizontal="center"/>
      <protection locked="0"/>
    </xf>
    <xf numFmtId="0" fontId="5" fillId="3" borderId="1" xfId="0" applyFont="1" applyFill="1" applyBorder="1" applyAlignment="1">
      <alignment horizontal="right"/>
    </xf>
    <xf numFmtId="0" fontId="0" fillId="3" borderId="7" xfId="0" applyFill="1" applyBorder="1"/>
    <xf numFmtId="0" fontId="16" fillId="0" borderId="1" xfId="0" applyNumberFormat="1" applyFont="1" applyFill="1" applyBorder="1" applyAlignment="1">
      <alignment horizontal="left"/>
    </xf>
    <xf numFmtId="0" fontId="16" fillId="0" borderId="5" xfId="0" applyFont="1" applyFill="1" applyBorder="1" applyAlignment="1">
      <alignment horizontal="center"/>
    </xf>
    <xf numFmtId="0" fontId="16" fillId="0" borderId="7" xfId="0" applyFont="1" applyFill="1" applyBorder="1" applyAlignment="1">
      <alignment horizontal="center"/>
    </xf>
    <xf numFmtId="0" fontId="0" fillId="0" borderId="1" xfId="0" applyNumberFormat="1" applyFill="1" applyBorder="1" applyAlignment="1">
      <alignment horizontal="left"/>
    </xf>
    <xf numFmtId="0" fontId="18" fillId="0" borderId="5" xfId="0" applyFont="1" applyFill="1" applyBorder="1" applyAlignment="1">
      <alignment horizontal="center"/>
    </xf>
    <xf numFmtId="0" fontId="18" fillId="0" borderId="7" xfId="0" applyFont="1" applyFill="1" applyBorder="1" applyAlignment="1">
      <alignment horizontal="center"/>
    </xf>
    <xf numFmtId="0" fontId="5" fillId="0" borderId="8" xfId="0" applyFont="1" applyFill="1" applyBorder="1" applyAlignment="1">
      <alignment horizontal="left"/>
    </xf>
    <xf numFmtId="0" fontId="18" fillId="0" borderId="8" xfId="0" applyFont="1" applyFill="1" applyBorder="1" applyAlignment="1">
      <alignment horizontal="left"/>
    </xf>
    <xf numFmtId="0" fontId="18" fillId="0" borderId="9" xfId="0" applyFont="1" applyFill="1" applyBorder="1" applyAlignment="1">
      <alignment horizontal="left"/>
    </xf>
    <xf numFmtId="9" fontId="0" fillId="0" borderId="5" xfId="0" applyNumberFormat="1" applyFill="1" applyBorder="1" applyAlignment="1">
      <alignment horizontal="center"/>
    </xf>
    <xf numFmtId="9" fontId="0" fillId="0" borderId="7" xfId="0" applyNumberFormat="1" applyFill="1" applyBorder="1" applyAlignment="1">
      <alignment horizontal="center"/>
    </xf>
    <xf numFmtId="0" fontId="4" fillId="0" borderId="0" xfId="0" applyFont="1" applyAlignment="1">
      <alignment horizontal="center"/>
    </xf>
    <xf numFmtId="0" fontId="6" fillId="6" borderId="1" xfId="0" applyFont="1" applyFill="1" applyBorder="1" applyAlignment="1" applyProtection="1">
      <alignment horizontal="left"/>
      <protection locked="0"/>
    </xf>
    <xf numFmtId="0" fontId="1" fillId="0" borderId="0" xfId="2" applyFont="1"/>
    <xf numFmtId="0" fontId="24" fillId="0" borderId="0" xfId="2" applyFont="1" applyAlignment="1">
      <alignment vertical="center"/>
    </xf>
    <xf numFmtId="0" fontId="23" fillId="0" borderId="0" xfId="3"/>
  </cellXfs>
  <cellStyles count="4">
    <cellStyle name="Hyperlink" xfId="3" builtinId="8"/>
    <cellStyle name="Hyperlink 2" xfId="1" xr:uid="{00000000-0005-0000-0000-000001000000}"/>
    <cellStyle name="Normal" xfId="0" builtinId="0"/>
    <cellStyle name="Normal 2" xfId="2" xr:uid="{00000000-0005-0000-0000-000003000000}"/>
  </cellStyles>
  <dxfs count="2">
    <dxf>
      <fill>
        <patternFill>
          <bgColor rgb="FF00B050"/>
        </patternFill>
      </fill>
    </dxf>
    <dxf>
      <fill>
        <patternFill>
          <bgColor rgb="FF00B050"/>
        </patternFill>
      </fill>
    </dxf>
  </dxfs>
  <tableStyles count="1" defaultTableStyle="TableStyleMedium2" defaultPivotStyle="PivotStyleLight16">
    <tableStyle name="MySqlDefault" pivot="0" table="0" count="0" xr9:uid="{00000000-0011-0000-FFFF-FFFF00000000}"/>
  </tableStyles>
  <colors>
    <mruColors>
      <color rgb="FFFFFFCC"/>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236220</xdr:colOff>
          <xdr:row>35</xdr:row>
          <xdr:rowOff>182880</xdr:rowOff>
        </xdr:from>
        <xdr:to>
          <xdr:col>10</xdr:col>
          <xdr:colOff>0</xdr:colOff>
          <xdr:row>37</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36</xdr:row>
          <xdr:rowOff>182880</xdr:rowOff>
        </xdr:from>
        <xdr:to>
          <xdr:col>10</xdr:col>
          <xdr:colOff>0</xdr:colOff>
          <xdr:row>38</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184785</xdr:colOff>
      <xdr:row>13</xdr:row>
      <xdr:rowOff>12700</xdr:rowOff>
    </xdr:from>
    <xdr:to>
      <xdr:col>20</xdr:col>
      <xdr:colOff>596265</xdr:colOff>
      <xdr:row>20</xdr:row>
      <xdr:rowOff>45720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128385" y="2774950"/>
          <a:ext cx="5288280" cy="134747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baseline="0">
              <a:solidFill>
                <a:schemeClr val="dk1"/>
              </a:solidFill>
              <a:effectLst/>
              <a:latin typeface="+mn-lt"/>
              <a:ea typeface="+mn-ea"/>
              <a:cs typeface="+mn-cs"/>
            </a:rPr>
            <a:t>Notes: Shares and Instantaneous Flow Allocation Rate</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flow allocation per share depends whether the development is a conversion from border-dyke to spray or a new area of irrigation.</a:t>
          </a:r>
          <a:endParaRPr lang="en-NZ">
            <a:effectLst/>
          </a:endParaRPr>
        </a:p>
        <a:p>
          <a:r>
            <a:rPr lang="en-NZ" sz="900" baseline="30000">
              <a:solidFill>
                <a:schemeClr val="dk1"/>
              </a:solidFill>
              <a:effectLst/>
              <a:latin typeface="+mn-lt"/>
              <a:ea typeface="+mn-ea"/>
              <a:cs typeface="+mn-cs"/>
            </a:rPr>
            <a:t>1</a:t>
          </a:r>
          <a:r>
            <a:rPr lang="en-NZ" sz="900">
              <a:solidFill>
                <a:schemeClr val="dk1"/>
              </a:solidFill>
              <a:effectLst/>
              <a:latin typeface="+mn-lt"/>
              <a:ea typeface="+mn-ea"/>
              <a:cs typeface="+mn-cs"/>
            </a:rPr>
            <a:t> i.e. irrigation system capacity.  Where the system includes a storage pond, a higher instantaneous flow rate may be acceptable provided the maximum daily rate (in mm/d) is limited to the allocation (in l/s/ha) </a:t>
          </a:r>
          <a:r>
            <a:rPr lang="en-NZ" sz="900">
              <a:solidFill>
                <a:schemeClr val="dk1"/>
              </a:solidFill>
              <a:effectLst/>
              <a:latin typeface="+mn-lt"/>
              <a:ea typeface="+mn-ea"/>
              <a:cs typeface="+mn-cs"/>
              <a:sym typeface="Symbol" panose="05050102010706020507" pitchFamily="18" charset="2"/>
            </a:rPr>
            <a:t></a:t>
          </a:r>
          <a:r>
            <a:rPr lang="en-NZ" sz="900">
              <a:solidFill>
                <a:schemeClr val="dk1"/>
              </a:solidFill>
              <a:effectLst/>
              <a:latin typeface="+mn-lt"/>
              <a:ea typeface="+mn-ea"/>
              <a:cs typeface="+mn-cs"/>
            </a:rPr>
            <a:t> 8.64.  Contact Aqualinc for further information. </a:t>
          </a:r>
          <a:endParaRPr lang="en-GB" sz="900">
            <a:solidFill>
              <a:schemeClr val="dk1"/>
            </a:solidFill>
            <a:effectLst/>
            <a:latin typeface="+mn-lt"/>
            <a:ea typeface="+mn-ea"/>
            <a:cs typeface="+mn-cs"/>
          </a:endParaRPr>
        </a:p>
        <a:p>
          <a:r>
            <a:rPr lang="en-GB" sz="900">
              <a:solidFill>
                <a:schemeClr val="dk1"/>
              </a:solidFill>
              <a:effectLst/>
              <a:latin typeface="+mn-lt"/>
              <a:ea typeface="+mn-ea"/>
              <a:cs typeface="+mn-cs"/>
            </a:rPr>
            <a:t> </a:t>
          </a:r>
          <a:r>
            <a:rPr lang="en-US" sz="900" baseline="30000">
              <a:solidFill>
                <a:schemeClr val="dk1"/>
              </a:solidFill>
              <a:effectLst/>
              <a:latin typeface="+mn-lt"/>
              <a:ea typeface="+mn-ea"/>
              <a:cs typeface="+mn-cs"/>
            </a:rPr>
            <a:t>2</a:t>
          </a:r>
          <a:r>
            <a:rPr lang="en-US" sz="900">
              <a:solidFill>
                <a:schemeClr val="dk1"/>
              </a:solidFill>
              <a:effectLst/>
              <a:latin typeface="+mn-lt"/>
              <a:ea typeface="+mn-ea"/>
              <a:cs typeface="+mn-cs"/>
            </a:rPr>
            <a:t> If the majority of the irrigated area has a soil PAW of 60 mm or less, water may be allocated at 0.58 l/s/ha. </a:t>
          </a:r>
          <a:r>
            <a:rPr lang="en-NZ" sz="900">
              <a:solidFill>
                <a:schemeClr val="dk1"/>
              </a:solidFill>
              <a:effectLst/>
              <a:latin typeface="+mn-lt"/>
              <a:ea typeface="+mn-ea"/>
              <a:cs typeface="+mn-cs"/>
            </a:rPr>
            <a:t>Contact Aqualinc for further information. </a:t>
          </a:r>
          <a:endParaRPr lang="en-GB" sz="900">
            <a:solidFill>
              <a:schemeClr val="dk1"/>
            </a:solidFill>
            <a:effectLst/>
            <a:latin typeface="+mn-lt"/>
            <a:ea typeface="+mn-ea"/>
            <a:cs typeface="+mn-cs"/>
          </a:endParaRPr>
        </a:p>
        <a:p>
          <a:endParaRPr lang="en-GB" sz="1100"/>
        </a:p>
      </xdr:txBody>
    </xdr:sp>
    <xdr:clientData/>
  </xdr:twoCellAnchor>
  <xdr:twoCellAnchor>
    <xdr:from>
      <xdr:col>12</xdr:col>
      <xdr:colOff>160020</xdr:colOff>
      <xdr:row>40</xdr:row>
      <xdr:rowOff>38100</xdr:rowOff>
    </xdr:from>
    <xdr:to>
      <xdr:col>18</xdr:col>
      <xdr:colOff>533400</xdr:colOff>
      <xdr:row>40</xdr:row>
      <xdr:rowOff>342900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440170" y="8001000"/>
          <a:ext cx="4030980" cy="3048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a:t>
          </a:r>
          <a:r>
            <a:rPr lang="en-GB" sz="1100" baseline="0"/>
            <a:t> table auto fills when you complete each efficiency calculator.</a:t>
          </a:r>
          <a:endParaRPr lang="en-GB" sz="1100"/>
        </a:p>
      </xdr:txBody>
    </xdr:sp>
    <xdr:clientData/>
  </xdr:twoCellAnchor>
  <xdr:twoCellAnchor>
    <xdr:from>
      <xdr:col>12</xdr:col>
      <xdr:colOff>174625</xdr:colOff>
      <xdr:row>30</xdr:row>
      <xdr:rowOff>26670</xdr:rowOff>
    </xdr:from>
    <xdr:to>
      <xdr:col>20</xdr:col>
      <xdr:colOff>428625</xdr:colOff>
      <xdr:row>39</xdr:row>
      <xdr:rowOff>25400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118225" y="5875020"/>
          <a:ext cx="5130800" cy="172275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solidFill>
                <a:schemeClr val="dk1"/>
              </a:solidFill>
              <a:effectLst/>
              <a:latin typeface="+mn-lt"/>
              <a:ea typeface="+mn-ea"/>
              <a:cs typeface="+mn-cs"/>
            </a:rPr>
            <a:t>Plan(s) of the irrigation system should include:</a:t>
          </a:r>
          <a:endParaRPr lang="en-NZ" sz="1200">
            <a:solidFill>
              <a:schemeClr val="dk1"/>
            </a:solidFill>
            <a:effectLst/>
            <a:latin typeface="+mn-lt"/>
            <a:ea typeface="+mn-ea"/>
            <a:cs typeface="+mn-cs"/>
          </a:endParaRPr>
        </a:p>
        <a:p>
          <a:r>
            <a:rPr lang="en-NZ" sz="1100">
              <a:solidFill>
                <a:schemeClr val="dk1"/>
              </a:solidFill>
              <a:effectLst/>
              <a:latin typeface="+mn-lt"/>
              <a:ea typeface="+mn-ea"/>
              <a:cs typeface="+mn-cs"/>
            </a:rPr>
            <a:t>1) The point of supply from the MGI distribution (generally located at the pump).</a:t>
          </a:r>
          <a:endParaRPr lang="en-NZ" sz="1200">
            <a:solidFill>
              <a:schemeClr val="dk1"/>
            </a:solidFill>
            <a:effectLst/>
            <a:latin typeface="+mn-lt"/>
            <a:ea typeface="+mn-ea"/>
            <a:cs typeface="+mn-cs"/>
          </a:endParaRPr>
        </a:p>
        <a:p>
          <a:r>
            <a:rPr lang="en-NZ" sz="1100">
              <a:solidFill>
                <a:schemeClr val="dk1"/>
              </a:solidFill>
              <a:effectLst/>
              <a:latin typeface="+mn-lt"/>
              <a:ea typeface="+mn-ea"/>
              <a:cs typeface="+mn-cs"/>
            </a:rPr>
            <a:t>2) Irrigated areas and types clearly marked and total area calculated.</a:t>
          </a:r>
          <a:endParaRPr lang="en-NZ" sz="1200">
            <a:solidFill>
              <a:schemeClr val="dk1"/>
            </a:solidFill>
            <a:effectLst/>
            <a:latin typeface="+mn-lt"/>
            <a:ea typeface="+mn-ea"/>
            <a:cs typeface="+mn-cs"/>
          </a:endParaRPr>
        </a:p>
        <a:p>
          <a:r>
            <a:rPr lang="en-NZ" sz="1100">
              <a:solidFill>
                <a:schemeClr val="dk1"/>
              </a:solidFill>
              <a:effectLst/>
              <a:latin typeface="+mn-lt"/>
              <a:ea typeface="+mn-ea"/>
              <a:cs typeface="+mn-cs"/>
            </a:rPr>
            <a:t>3) Location of mainline pipes and pumps.</a:t>
          </a:r>
          <a:endParaRPr lang="en-NZ" sz="1200">
            <a:solidFill>
              <a:schemeClr val="dk1"/>
            </a:solidFill>
            <a:effectLst/>
            <a:latin typeface="+mn-lt"/>
            <a:ea typeface="+mn-ea"/>
            <a:cs typeface="+mn-cs"/>
          </a:endParaRPr>
        </a:p>
        <a:p>
          <a:r>
            <a:rPr lang="en-NZ" sz="1100">
              <a:solidFill>
                <a:schemeClr val="dk1"/>
              </a:solidFill>
              <a:effectLst/>
              <a:latin typeface="+mn-lt"/>
              <a:ea typeface="+mn-ea"/>
              <a:cs typeface="+mn-cs"/>
            </a:rPr>
            <a:t>4) For centre pivots: show pivot circles/part circles</a:t>
          </a:r>
          <a:endParaRPr lang="en-NZ" sz="1200">
            <a:solidFill>
              <a:schemeClr val="dk1"/>
            </a:solidFill>
            <a:effectLst/>
            <a:latin typeface="+mn-lt"/>
            <a:ea typeface="+mn-ea"/>
            <a:cs typeface="+mn-cs"/>
          </a:endParaRPr>
        </a:p>
        <a:p>
          <a:r>
            <a:rPr lang="en-NZ" sz="1100">
              <a:solidFill>
                <a:schemeClr val="dk1"/>
              </a:solidFill>
              <a:effectLst/>
              <a:latin typeface="+mn-lt"/>
              <a:ea typeface="+mn-ea"/>
              <a:cs typeface="+mn-cs"/>
            </a:rPr>
            <a:t>5)</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For travelling irrigators: show hydrant locations and irrigator runs.</a:t>
          </a:r>
        </a:p>
        <a:p>
          <a:r>
            <a:rPr lang="en-NZ" sz="1100">
              <a:solidFill>
                <a:schemeClr val="dk1"/>
              </a:solidFill>
              <a:effectLst/>
              <a:latin typeface="+mn-lt"/>
              <a:ea typeface="+mn-ea"/>
              <a:cs typeface="+mn-cs"/>
            </a:rPr>
            <a:t>6) For k-lines and long laterals: show hydrant locations.</a:t>
          </a:r>
          <a:endParaRPr lang="en-NZ" sz="1200">
            <a:solidFill>
              <a:schemeClr val="dk1"/>
            </a:solidFill>
            <a:effectLst/>
            <a:latin typeface="+mn-lt"/>
            <a:ea typeface="+mn-ea"/>
            <a:cs typeface="+mn-cs"/>
          </a:endParaRPr>
        </a:p>
        <a:p>
          <a:endParaRPr lang="en-NZ" sz="1200">
            <a:solidFill>
              <a:schemeClr val="dk1"/>
            </a:solidFill>
            <a:effectLst/>
            <a:latin typeface="+mn-lt"/>
            <a:ea typeface="+mn-ea"/>
            <a:cs typeface="+mn-cs"/>
          </a:endParaRPr>
        </a:p>
        <a:p>
          <a:r>
            <a:rPr lang="en-NZ" sz="1100">
              <a:solidFill>
                <a:schemeClr val="dk1"/>
              </a:solidFill>
              <a:effectLst/>
              <a:latin typeface="+mn-lt"/>
              <a:ea typeface="+mn-ea"/>
              <a:cs typeface="+mn-cs"/>
            </a:rPr>
            <a:t> If possible,</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irrigation plan(s) should overlay an aerial photograph or topographic map</a:t>
          </a:r>
          <a:endParaRPr lang="en-NZ" sz="1100"/>
        </a:p>
      </xdr:txBody>
    </xdr:sp>
    <xdr:clientData/>
  </xdr:twoCellAnchor>
  <xdr:twoCellAnchor>
    <xdr:from>
      <xdr:col>12</xdr:col>
      <xdr:colOff>168275</xdr:colOff>
      <xdr:row>2</xdr:row>
      <xdr:rowOff>88900</xdr:rowOff>
    </xdr:from>
    <xdr:to>
      <xdr:col>20</xdr:col>
      <xdr:colOff>53975</xdr:colOff>
      <xdr:row>5</xdr:row>
      <xdr:rowOff>114300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111875" y="917575"/>
          <a:ext cx="4762500" cy="5016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Shares are allocated on the basis of 1 share for each hectare irrigated. There</a:t>
          </a:r>
          <a:r>
            <a:rPr lang="en-US" sz="1100" baseline="0">
              <a:solidFill>
                <a:schemeClr val="dk1"/>
              </a:solidFill>
              <a:effectLst/>
              <a:latin typeface="+mn-lt"/>
              <a:ea typeface="+mn-ea"/>
              <a:cs typeface="+mn-cs"/>
            </a:rPr>
            <a:t> must be sufficient shares held to match the number of  hect</a:t>
          </a:r>
          <a:r>
            <a:rPr lang="en-US" sz="1100">
              <a:solidFill>
                <a:schemeClr val="dk1"/>
              </a:solidFill>
              <a:effectLst/>
              <a:latin typeface="+mn-lt"/>
              <a:ea typeface="+mn-ea"/>
              <a:cs typeface="+mn-cs"/>
            </a:rPr>
            <a:t>ares of irrigation.  </a:t>
          </a:r>
        </a:p>
      </xdr:txBody>
    </xdr:sp>
    <xdr:clientData/>
  </xdr:twoCellAnchor>
  <xdr:twoCellAnchor>
    <xdr:from>
      <xdr:col>12</xdr:col>
      <xdr:colOff>120650</xdr:colOff>
      <xdr:row>51</xdr:row>
      <xdr:rowOff>22860</xdr:rowOff>
    </xdr:from>
    <xdr:to>
      <xdr:col>19</xdr:col>
      <xdr:colOff>69850</xdr:colOff>
      <xdr:row>54</xdr:row>
      <xdr:rowOff>114300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544310" y="9784080"/>
          <a:ext cx="4216400" cy="6096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Designers are responsible for ensuring the system and installation works comply with all land use</a:t>
          </a:r>
          <a:r>
            <a:rPr lang="en-US" sz="1100" baseline="0">
              <a:solidFill>
                <a:schemeClr val="dk1"/>
              </a:solidFill>
              <a:effectLst/>
              <a:latin typeface="+mn-lt"/>
              <a:ea typeface="+mn-ea"/>
              <a:cs typeface="+mn-cs"/>
            </a:rPr>
            <a:t> and discharge </a:t>
          </a:r>
          <a:r>
            <a:rPr lang="en-US" sz="1100">
              <a:solidFill>
                <a:schemeClr val="dk1"/>
              </a:solidFill>
              <a:effectLst/>
              <a:latin typeface="+mn-lt"/>
              <a:ea typeface="+mn-ea"/>
              <a:cs typeface="+mn-cs"/>
            </a:rPr>
            <a:t>permitted activity rules or consent requirements (e.g. for earthworks, sediment control).</a:t>
          </a:r>
          <a:endParaRPr lang="en-NZ" sz="1100"/>
        </a:p>
      </xdr:txBody>
    </xdr:sp>
    <xdr:clientData/>
  </xdr:twoCellAnchor>
  <xdr:twoCellAnchor>
    <xdr:from>
      <xdr:col>12</xdr:col>
      <xdr:colOff>146050</xdr:colOff>
      <xdr:row>40</xdr:row>
      <xdr:rowOff>431800</xdr:rowOff>
    </xdr:from>
    <xdr:to>
      <xdr:col>17</xdr:col>
      <xdr:colOff>285750</xdr:colOff>
      <xdr:row>43</xdr:row>
      <xdr:rowOff>57150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426200" y="8394700"/>
          <a:ext cx="3187700" cy="508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The system must not cause erosion or run-off into waterways.  Particular care is required on hills.</a:t>
          </a:r>
        </a:p>
        <a:p>
          <a:endParaRPr lang="en-NZ" sz="1100"/>
        </a:p>
      </xdr:txBody>
    </xdr:sp>
    <xdr:clientData/>
  </xdr:twoCellAnchor>
  <xdr:twoCellAnchor>
    <xdr:from>
      <xdr:col>12</xdr:col>
      <xdr:colOff>127000</xdr:colOff>
      <xdr:row>43</xdr:row>
      <xdr:rowOff>146050</xdr:rowOff>
    </xdr:from>
    <xdr:to>
      <xdr:col>19</xdr:col>
      <xdr:colOff>82550</xdr:colOff>
      <xdr:row>48</xdr:row>
      <xdr:rowOff>152400</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6407150" y="8991600"/>
          <a:ext cx="4222750" cy="9588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Plans of waterways, ponds and wet areas should include features shown on the 1:50,000 topographic map series.  Designers should ensure the system complies with MGI water way and pond/wet area requirements described in the Environmental Management Strategy.  Contact MGI for more info - see 'Contacts'</a:t>
          </a:r>
          <a:endParaRPr lang="en-NZ" sz="1100"/>
        </a:p>
      </xdr:txBody>
    </xdr:sp>
    <xdr:clientData/>
  </xdr:twoCellAnchor>
  <xdr:twoCellAnchor>
    <xdr:from>
      <xdr:col>12</xdr:col>
      <xdr:colOff>171450</xdr:colOff>
      <xdr:row>6</xdr:row>
      <xdr:rowOff>76200</xdr:rowOff>
    </xdr:from>
    <xdr:to>
      <xdr:col>20</xdr:col>
      <xdr:colOff>558800</xdr:colOff>
      <xdr:row>12</xdr:row>
      <xdr:rowOff>6350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6115050" y="1571625"/>
          <a:ext cx="5264150" cy="10064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600"/>
            </a:spcAft>
            <a:buClrTx/>
            <a:buSzTx/>
            <a:buFontTx/>
            <a:buNone/>
            <a:tabLst/>
            <a:defRPr/>
          </a:pPr>
          <a:r>
            <a:rPr lang="en-US" sz="1100">
              <a:solidFill>
                <a:schemeClr val="dk1"/>
              </a:solidFill>
              <a:effectLst/>
              <a:latin typeface="+mn-lt"/>
              <a:ea typeface="+mn-ea"/>
              <a:cs typeface="+mn-cs"/>
            </a:rPr>
            <a:t>An ECan compliant pulse output magFlow meter must be installed at the point of supply from the scheme's distribution</a:t>
          </a:r>
          <a:r>
            <a:rPr lang="en-US" sz="1100" baseline="0">
              <a:solidFill>
                <a:schemeClr val="dk1"/>
              </a:solidFill>
              <a:effectLst/>
              <a:latin typeface="+mn-lt"/>
              <a:ea typeface="+mn-ea"/>
              <a:cs typeface="+mn-cs"/>
            </a:rPr>
            <a:t> to</a:t>
          </a:r>
          <a:r>
            <a:rPr lang="en-US" sz="1100">
              <a:solidFill>
                <a:schemeClr val="dk1"/>
              </a:solidFill>
              <a:effectLst/>
              <a:latin typeface="+mn-lt"/>
              <a:ea typeface="+mn-ea"/>
              <a:cs typeface="+mn-cs"/>
            </a:rPr>
            <a:t> measure the rate and volume of water delivered to the property.  Telemetry which sends flow meter data to MGI, will be installed by Kirk Irrigation (see Contacts).  MGI covers the cost of telemetry, and the equipment remains the property of MGI.  The flow data is available to the irrigator.  </a:t>
          </a:r>
          <a:endParaRPr lang="en-NZ" sz="1100">
            <a:solidFill>
              <a:schemeClr val="dk1"/>
            </a:solidFill>
            <a:effectLst/>
            <a:latin typeface="+mn-lt"/>
            <a:ea typeface="+mn-ea"/>
            <a:cs typeface="+mn-cs"/>
          </a:endParaRPr>
        </a:p>
        <a:p>
          <a:endParaRPr lang="en-NZ" sz="1100"/>
        </a:p>
      </xdr:txBody>
    </xdr:sp>
    <xdr:clientData/>
  </xdr:twoCellAnchor>
  <mc:AlternateContent xmlns:mc="http://schemas.openxmlformats.org/markup-compatibility/2006">
    <mc:Choice xmlns:a14="http://schemas.microsoft.com/office/drawing/2010/main" Requires="a14">
      <xdr:twoCellAnchor editAs="oneCell">
        <xdr:from>
          <xdr:col>8</xdr:col>
          <xdr:colOff>236220</xdr:colOff>
          <xdr:row>31</xdr:row>
          <xdr:rowOff>182880</xdr:rowOff>
        </xdr:from>
        <xdr:to>
          <xdr:col>9</xdr:col>
          <xdr:colOff>22860</xdr:colOff>
          <xdr:row>33</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32</xdr:row>
          <xdr:rowOff>182880</xdr:rowOff>
        </xdr:from>
        <xdr:to>
          <xdr:col>9</xdr:col>
          <xdr:colOff>22860</xdr:colOff>
          <xdr:row>34</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32</xdr:row>
          <xdr:rowOff>0</xdr:rowOff>
        </xdr:from>
        <xdr:to>
          <xdr:col>9</xdr:col>
          <xdr:colOff>22860</xdr:colOff>
          <xdr:row>33</xdr:row>
          <xdr:rowOff>45720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33</xdr:row>
          <xdr:rowOff>182880</xdr:rowOff>
        </xdr:from>
        <xdr:to>
          <xdr:col>9</xdr:col>
          <xdr:colOff>22860</xdr:colOff>
          <xdr:row>35</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35</xdr:row>
          <xdr:rowOff>182880</xdr:rowOff>
        </xdr:from>
        <xdr:to>
          <xdr:col>9</xdr:col>
          <xdr:colOff>22860</xdr:colOff>
          <xdr:row>37</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34</xdr:row>
          <xdr:rowOff>182880</xdr:rowOff>
        </xdr:from>
        <xdr:to>
          <xdr:col>9</xdr:col>
          <xdr:colOff>22860</xdr:colOff>
          <xdr:row>36</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36</xdr:row>
          <xdr:rowOff>182880</xdr:rowOff>
        </xdr:from>
        <xdr:to>
          <xdr:col>9</xdr:col>
          <xdr:colOff>22860</xdr:colOff>
          <xdr:row>38</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35</xdr:row>
          <xdr:rowOff>182880</xdr:rowOff>
        </xdr:from>
        <xdr:to>
          <xdr:col>10</xdr:col>
          <xdr:colOff>0</xdr:colOff>
          <xdr:row>37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36</xdr:row>
          <xdr:rowOff>182880</xdr:rowOff>
        </xdr:from>
        <xdr:to>
          <xdr:col>10</xdr:col>
          <xdr:colOff>0</xdr:colOff>
          <xdr:row>38</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171450</xdr:colOff>
      <xdr:row>0</xdr:row>
      <xdr:rowOff>41910</xdr:rowOff>
    </xdr:from>
    <xdr:to>
      <xdr:col>17</xdr:col>
      <xdr:colOff>285750</xdr:colOff>
      <xdr:row>0</xdr:row>
      <xdr:rowOff>384810</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6115050" y="4191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0</xdr:col>
      <xdr:colOff>30480</xdr:colOff>
      <xdr:row>21</xdr:row>
      <xdr:rowOff>30480</xdr:rowOff>
    </xdr:from>
    <xdr:to>
      <xdr:col>11</xdr:col>
      <xdr:colOff>0</xdr:colOff>
      <xdr:row>28</xdr:row>
      <xdr:rowOff>167640</xdr:rowOff>
    </xdr:to>
    <xdr:sp macro="" textlink="" fLocksText="0">
      <xdr:nvSpPr>
        <xdr:cNvPr id="23" name="Text Box 10">
          <a:extLst>
            <a:ext uri="{FF2B5EF4-FFF2-40B4-BE49-F238E27FC236}">
              <a16:creationId xmlns:a16="http://schemas.microsoft.com/office/drawing/2014/main" id="{00000000-0008-0000-0100-000017000000}"/>
            </a:ext>
          </a:extLst>
        </xdr:cNvPr>
        <xdr:cNvSpPr txBox="1">
          <a:spLocks noChangeArrowheads="1"/>
        </xdr:cNvSpPr>
      </xdr:nvSpPr>
      <xdr:spPr bwMode="auto">
        <a:xfrm>
          <a:off x="30480" y="4320540"/>
          <a:ext cx="5928360" cy="1470660"/>
        </a:xfrm>
        <a:prstGeom prst="rect">
          <a:avLst/>
        </a:prstGeom>
        <a:solidFill>
          <a:srgbClr val="FFFFCC"/>
        </a:solidFill>
        <a:ln w="9525" algn="ctr">
          <a:solidFill>
            <a:srgbClr val="000000"/>
          </a:solidFill>
          <a:miter lim="800000"/>
          <a:headEnd/>
          <a:tailEnd/>
        </a:ln>
        <a:effectLst/>
      </xdr:spPr>
      <xdr:txBody>
        <a:bodyPr/>
        <a:lstStyle/>
        <a:p>
          <a:endParaRPr lang="en-NZ"/>
        </a:p>
      </xdr:txBody>
    </xdr:sp>
    <xdr:clientData fLocksWithSheet="0"/>
  </xdr:twoCellAnchor>
  <xdr:twoCellAnchor>
    <xdr:from>
      <xdr:col>12</xdr:col>
      <xdr:colOff>180975</xdr:colOff>
      <xdr:row>21</xdr:row>
      <xdr:rowOff>180976</xdr:rowOff>
    </xdr:from>
    <xdr:to>
      <xdr:col>19</xdr:col>
      <xdr:colOff>514350</xdr:colOff>
      <xdr:row>23</xdr:row>
      <xdr:rowOff>104776</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6124575" y="4448176"/>
          <a:ext cx="4600575" cy="3048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For a new irrigation system, specify</a:t>
          </a:r>
          <a:r>
            <a:rPr lang="en-NZ" sz="1100" baseline="0"/>
            <a:t> a number of flow meters to be installed.</a:t>
          </a:r>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17145</xdr:rowOff>
    </xdr:from>
    <xdr:to>
      <xdr:col>7</xdr:col>
      <xdr:colOff>485775</xdr:colOff>
      <xdr:row>7</xdr:row>
      <xdr:rowOff>1295411</xdr:rowOff>
    </xdr:to>
    <xdr:sp macro="" textlink="" fLocksText="0">
      <xdr:nvSpPr>
        <xdr:cNvPr id="1034" name="Text Box 10">
          <a:extLst>
            <a:ext uri="{FF2B5EF4-FFF2-40B4-BE49-F238E27FC236}">
              <a16:creationId xmlns:a16="http://schemas.microsoft.com/office/drawing/2014/main" id="{00000000-0008-0000-0200-00000A040000}"/>
            </a:ext>
          </a:extLst>
        </xdr:cNvPr>
        <xdr:cNvSpPr txBox="1">
          <a:spLocks noChangeArrowheads="1"/>
        </xdr:cNvSpPr>
      </xdr:nvSpPr>
      <xdr:spPr bwMode="auto">
        <a:xfrm>
          <a:off x="276225" y="1169670"/>
          <a:ext cx="5791200" cy="1278266"/>
        </a:xfrm>
        <a:prstGeom prst="rect">
          <a:avLst/>
        </a:prstGeom>
        <a:solidFill>
          <a:srgbClr val="FFFFCC"/>
        </a:solidFill>
        <a:ln w="9525" algn="ctr">
          <a:solidFill>
            <a:srgbClr val="000000"/>
          </a:solidFill>
          <a:miter lim="800000"/>
          <a:headEnd/>
          <a:tailEnd/>
        </a:ln>
        <a:effectLst/>
      </xdr:spPr>
      <xdr:txBody>
        <a:bodyPr/>
        <a:lstStyle/>
        <a:p>
          <a:r>
            <a:rPr lang="en-NZ"/>
            <a:t>Example,</a:t>
          </a:r>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1042" name="Text Box 18">
          <a:extLst>
            <a:ext uri="{FF2B5EF4-FFF2-40B4-BE49-F238E27FC236}">
              <a16:creationId xmlns:a16="http://schemas.microsoft.com/office/drawing/2014/main" id="{00000000-0008-0000-0200-000012040000}"/>
            </a:ext>
          </a:extLst>
        </xdr:cNvPr>
        <xdr:cNvSpPr txBox="1">
          <a:spLocks noChangeArrowheads="1"/>
        </xdr:cNvSpPr>
      </xdr:nvSpPr>
      <xdr:spPr bwMode="auto">
        <a:xfrm>
          <a:off x="586740" y="868870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659880" y="502920"/>
          <a:ext cx="2476500" cy="86868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17145</xdr:rowOff>
    </xdr:from>
    <xdr:to>
      <xdr:col>6</xdr:col>
      <xdr:colOff>0</xdr:colOff>
      <xdr:row>7</xdr:row>
      <xdr:rowOff>1295411</xdr:rowOff>
    </xdr:to>
    <xdr:sp macro="" textlink="" fLocksText="0">
      <xdr:nvSpPr>
        <xdr:cNvPr id="3" name="Text Box 10">
          <a:extLst>
            <a:ext uri="{FF2B5EF4-FFF2-40B4-BE49-F238E27FC236}">
              <a16:creationId xmlns:a16="http://schemas.microsoft.com/office/drawing/2014/main" id="{00000000-0008-0000-0300-000003000000}"/>
            </a:ext>
          </a:extLst>
        </xdr:cNvPr>
        <xdr:cNvSpPr txBox="1">
          <a:spLocks noChangeArrowheads="1"/>
        </xdr:cNvSpPr>
      </xdr:nvSpPr>
      <xdr:spPr bwMode="auto">
        <a:xfrm>
          <a:off x="609600" y="1571625"/>
          <a:ext cx="4695825" cy="1285875"/>
        </a:xfrm>
        <a:prstGeom prst="rect">
          <a:avLst/>
        </a:prstGeom>
        <a:solidFill>
          <a:srgbClr val="CCFFCC"/>
        </a:solidFill>
        <a:ln w="9525" algn="ctr">
          <a:solidFill>
            <a:srgbClr val="000000"/>
          </a:solidFill>
          <a:miter lim="800000"/>
          <a:headEnd/>
          <a:tailEnd/>
        </a:ln>
        <a:effectLst/>
      </xdr:spPr>
      <xdr:txBody>
        <a:bodyPr/>
        <a:lstStyle/>
        <a:p>
          <a:r>
            <a:rPr lang="en-NZ" sz="1100">
              <a:latin typeface="+mn-lt"/>
              <a:ea typeface="+mn-ea"/>
              <a:cs typeface="+mn-cs"/>
            </a:rPr>
            <a:t>This calculator pertains to</a:t>
          </a:r>
          <a:r>
            <a:rPr lang="en-NZ" sz="1100" baseline="0">
              <a:latin typeface="+mn-lt"/>
              <a:ea typeface="+mn-ea"/>
              <a:cs typeface="+mn-cs"/>
            </a:rPr>
            <a:t> the K Lines that would fill in the corners that the center pivot will not cover. These lines would need to be moved twice a day.</a:t>
          </a:r>
          <a:endParaRPr lang="en-NZ" sz="1100">
            <a:latin typeface="+mn-lt"/>
            <a:ea typeface="+mn-ea"/>
            <a:cs typeface="+mn-cs"/>
          </a:endParaRPr>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14" name="Text Box 18">
          <a:extLst>
            <a:ext uri="{FF2B5EF4-FFF2-40B4-BE49-F238E27FC236}">
              <a16:creationId xmlns:a16="http://schemas.microsoft.com/office/drawing/2014/main" id="{00000000-0008-0000-0300-00000E000000}"/>
            </a:ext>
          </a:extLst>
        </xdr:cNvPr>
        <xdr:cNvSpPr txBox="1">
          <a:spLocks noChangeArrowheads="1"/>
        </xdr:cNvSpPr>
      </xdr:nvSpPr>
      <xdr:spPr bwMode="auto">
        <a:xfrm>
          <a:off x="586740" y="868870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6659880" y="502920"/>
          <a:ext cx="2476500" cy="86868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1</xdr:col>
      <xdr:colOff>0</xdr:colOff>
      <xdr:row>7</xdr:row>
      <xdr:rowOff>17145</xdr:rowOff>
    </xdr:from>
    <xdr:to>
      <xdr:col>6</xdr:col>
      <xdr:colOff>571500</xdr:colOff>
      <xdr:row>7</xdr:row>
      <xdr:rowOff>1295411</xdr:rowOff>
    </xdr:to>
    <xdr:sp macro="" textlink="" fLocksText="0">
      <xdr:nvSpPr>
        <xdr:cNvPr id="17" name="Text Box 10">
          <a:extLst>
            <a:ext uri="{FF2B5EF4-FFF2-40B4-BE49-F238E27FC236}">
              <a16:creationId xmlns:a16="http://schemas.microsoft.com/office/drawing/2014/main" id="{00000000-0008-0000-0300-000011000000}"/>
            </a:ext>
          </a:extLst>
        </xdr:cNvPr>
        <xdr:cNvSpPr txBox="1">
          <a:spLocks noChangeArrowheads="1"/>
        </xdr:cNvSpPr>
      </xdr:nvSpPr>
      <xdr:spPr bwMode="auto">
        <a:xfrm>
          <a:off x="266700" y="1226820"/>
          <a:ext cx="5267325" cy="1278266"/>
        </a:xfrm>
        <a:prstGeom prst="rect">
          <a:avLst/>
        </a:prstGeom>
        <a:solidFill>
          <a:srgbClr val="FFFFCC"/>
        </a:solidFill>
        <a:ln w="9525" algn="ctr">
          <a:solidFill>
            <a:srgbClr val="000000"/>
          </a:solidFill>
          <a:miter lim="800000"/>
          <a:headEnd/>
          <a:tailEnd/>
        </a:ln>
        <a:effectLst/>
      </xdr:spPr>
      <xdr:txBody>
        <a:bodyPr/>
        <a:lstStyle/>
        <a:p>
          <a:endParaRPr lang="en-NZ"/>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18" name="Text Box 18">
          <a:extLst>
            <a:ext uri="{FF2B5EF4-FFF2-40B4-BE49-F238E27FC236}">
              <a16:creationId xmlns:a16="http://schemas.microsoft.com/office/drawing/2014/main" id="{00000000-0008-0000-0300-000012000000}"/>
            </a:ext>
          </a:extLst>
        </xdr:cNvPr>
        <xdr:cNvSpPr txBox="1">
          <a:spLocks noChangeArrowheads="1"/>
        </xdr:cNvSpPr>
      </xdr:nvSpPr>
      <xdr:spPr bwMode="auto">
        <a:xfrm>
          <a:off x="586740" y="868870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6659880" y="502920"/>
          <a:ext cx="2476500" cy="86868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0</xdr:col>
      <xdr:colOff>586740</xdr:colOff>
      <xdr:row>42</xdr:row>
      <xdr:rowOff>9525</xdr:rowOff>
    </xdr:from>
    <xdr:to>
      <xdr:col>7</xdr:col>
      <xdr:colOff>510540</xdr:colOff>
      <xdr:row>50</xdr:row>
      <xdr:rowOff>15240</xdr:rowOff>
    </xdr:to>
    <xdr:sp macro="" textlink="">
      <xdr:nvSpPr>
        <xdr:cNvPr id="22" name="Text Box 18">
          <a:extLst>
            <a:ext uri="{FF2B5EF4-FFF2-40B4-BE49-F238E27FC236}">
              <a16:creationId xmlns:a16="http://schemas.microsoft.com/office/drawing/2014/main" id="{00000000-0008-0000-0300-000016000000}"/>
            </a:ext>
          </a:extLst>
        </xdr:cNvPr>
        <xdr:cNvSpPr txBox="1">
          <a:spLocks noChangeArrowheads="1"/>
        </xdr:cNvSpPr>
      </xdr:nvSpPr>
      <xdr:spPr bwMode="auto">
        <a:xfrm>
          <a:off x="586740" y="868870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6659880" y="502920"/>
          <a:ext cx="2476500" cy="86868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17145</xdr:rowOff>
    </xdr:from>
    <xdr:to>
      <xdr:col>6</xdr:col>
      <xdr:colOff>0</xdr:colOff>
      <xdr:row>7</xdr:row>
      <xdr:rowOff>1295411</xdr:rowOff>
    </xdr:to>
    <xdr:sp macro="" textlink="" fLocksText="0">
      <xdr:nvSpPr>
        <xdr:cNvPr id="5" name="Text Box 10">
          <a:extLst>
            <a:ext uri="{FF2B5EF4-FFF2-40B4-BE49-F238E27FC236}">
              <a16:creationId xmlns:a16="http://schemas.microsoft.com/office/drawing/2014/main" id="{00000000-0008-0000-0400-000005000000}"/>
            </a:ext>
          </a:extLst>
        </xdr:cNvPr>
        <xdr:cNvSpPr txBox="1">
          <a:spLocks noChangeArrowheads="1"/>
        </xdr:cNvSpPr>
      </xdr:nvSpPr>
      <xdr:spPr bwMode="auto">
        <a:xfrm>
          <a:off x="609600" y="1541145"/>
          <a:ext cx="4777740" cy="1278266"/>
        </a:xfrm>
        <a:prstGeom prst="rect">
          <a:avLst/>
        </a:prstGeom>
        <a:solidFill>
          <a:srgbClr val="CCFFCC"/>
        </a:solidFill>
        <a:ln w="9525" algn="ctr">
          <a:solidFill>
            <a:srgbClr val="000000"/>
          </a:solidFill>
          <a:miter lim="800000"/>
          <a:headEnd/>
          <a:tailEnd/>
        </a:ln>
        <a:effectLst/>
      </xdr:spPr>
      <xdr:txBody>
        <a:bodyPr/>
        <a:lstStyle/>
        <a:p>
          <a:r>
            <a:rPr lang="en-NZ" sz="1100">
              <a:latin typeface="+mn-lt"/>
              <a:ea typeface="+mn-ea"/>
              <a:cs typeface="+mn-cs"/>
            </a:rPr>
            <a:t>This calculator pertains to</a:t>
          </a:r>
          <a:r>
            <a:rPr lang="en-NZ" sz="1100" baseline="0">
              <a:latin typeface="+mn-lt"/>
              <a:ea typeface="+mn-ea"/>
              <a:cs typeface="+mn-cs"/>
            </a:rPr>
            <a:t> the K Lines that would fill in the corners that the center pivot will not cover. These lines would need to be moved twice a day.</a:t>
          </a:r>
          <a:endParaRPr lang="en-NZ" sz="1100">
            <a:latin typeface="+mn-lt"/>
            <a:ea typeface="+mn-ea"/>
            <a:cs typeface="+mn-cs"/>
          </a:endParaRPr>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7" name="Text Box 18">
          <a:extLst>
            <a:ext uri="{FF2B5EF4-FFF2-40B4-BE49-F238E27FC236}">
              <a16:creationId xmlns:a16="http://schemas.microsoft.com/office/drawing/2014/main" id="{00000000-0008-0000-0400-000007000000}"/>
            </a:ext>
          </a:extLst>
        </xdr:cNvPr>
        <xdr:cNvSpPr txBox="1">
          <a:spLocks noChangeArrowheads="1"/>
        </xdr:cNvSpPr>
      </xdr:nvSpPr>
      <xdr:spPr bwMode="auto">
        <a:xfrm>
          <a:off x="586740" y="91154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6659880" y="670560"/>
          <a:ext cx="2476500" cy="1104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0</xdr:col>
      <xdr:colOff>586740</xdr:colOff>
      <xdr:row>42</xdr:row>
      <xdr:rowOff>9525</xdr:rowOff>
    </xdr:from>
    <xdr:to>
      <xdr:col>7</xdr:col>
      <xdr:colOff>510540</xdr:colOff>
      <xdr:row>50</xdr:row>
      <xdr:rowOff>15240</xdr:rowOff>
    </xdr:to>
    <xdr:sp macro="" textlink="">
      <xdr:nvSpPr>
        <xdr:cNvPr id="11" name="Text Box 18">
          <a:extLst>
            <a:ext uri="{FF2B5EF4-FFF2-40B4-BE49-F238E27FC236}">
              <a16:creationId xmlns:a16="http://schemas.microsoft.com/office/drawing/2014/main" id="{00000000-0008-0000-0400-00000B000000}"/>
            </a:ext>
          </a:extLst>
        </xdr:cNvPr>
        <xdr:cNvSpPr txBox="1">
          <a:spLocks noChangeArrowheads="1"/>
        </xdr:cNvSpPr>
      </xdr:nvSpPr>
      <xdr:spPr bwMode="auto">
        <a:xfrm>
          <a:off x="586740" y="91154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6659880" y="670560"/>
          <a:ext cx="2476500" cy="1104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1</xdr:col>
      <xdr:colOff>0</xdr:colOff>
      <xdr:row>7</xdr:row>
      <xdr:rowOff>17145</xdr:rowOff>
    </xdr:from>
    <xdr:to>
      <xdr:col>6</xdr:col>
      <xdr:colOff>552450</xdr:colOff>
      <xdr:row>7</xdr:row>
      <xdr:rowOff>1295411</xdr:rowOff>
    </xdr:to>
    <xdr:sp macro="" textlink="" fLocksText="0">
      <xdr:nvSpPr>
        <xdr:cNvPr id="14" name="Text Box 10">
          <a:extLst>
            <a:ext uri="{FF2B5EF4-FFF2-40B4-BE49-F238E27FC236}">
              <a16:creationId xmlns:a16="http://schemas.microsoft.com/office/drawing/2014/main" id="{00000000-0008-0000-0400-00000E000000}"/>
            </a:ext>
          </a:extLst>
        </xdr:cNvPr>
        <xdr:cNvSpPr txBox="1">
          <a:spLocks noChangeArrowheads="1"/>
        </xdr:cNvSpPr>
      </xdr:nvSpPr>
      <xdr:spPr bwMode="auto">
        <a:xfrm>
          <a:off x="361950" y="1226820"/>
          <a:ext cx="5248275" cy="1278266"/>
        </a:xfrm>
        <a:prstGeom prst="rect">
          <a:avLst/>
        </a:prstGeom>
        <a:solidFill>
          <a:srgbClr val="FFFFCC"/>
        </a:solidFill>
        <a:ln w="9525" algn="ctr">
          <a:solidFill>
            <a:srgbClr val="000000"/>
          </a:solidFill>
          <a:miter lim="800000"/>
          <a:headEnd/>
          <a:tailEnd/>
        </a:ln>
        <a:effectLst/>
      </xdr:spPr>
      <xdr:txBody>
        <a:bodyPr/>
        <a:lstStyle/>
        <a:p>
          <a:endParaRPr lang="en-NZ"/>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15" name="Text Box 18">
          <a:extLst>
            <a:ext uri="{FF2B5EF4-FFF2-40B4-BE49-F238E27FC236}">
              <a16:creationId xmlns:a16="http://schemas.microsoft.com/office/drawing/2014/main" id="{00000000-0008-0000-0400-00000F000000}"/>
            </a:ext>
          </a:extLst>
        </xdr:cNvPr>
        <xdr:cNvSpPr txBox="1">
          <a:spLocks noChangeArrowheads="1"/>
        </xdr:cNvSpPr>
      </xdr:nvSpPr>
      <xdr:spPr bwMode="auto">
        <a:xfrm>
          <a:off x="586740" y="91154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6659880" y="670560"/>
          <a:ext cx="2476500" cy="1104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7</xdr:row>
      <xdr:rowOff>17145</xdr:rowOff>
    </xdr:from>
    <xdr:to>
      <xdr:col>6</xdr:col>
      <xdr:colOff>0</xdr:colOff>
      <xdr:row>7</xdr:row>
      <xdr:rowOff>1295411</xdr:rowOff>
    </xdr:to>
    <xdr:sp macro="" textlink="" fLocksText="0">
      <xdr:nvSpPr>
        <xdr:cNvPr id="5" name="Text Box 10">
          <a:extLst>
            <a:ext uri="{FF2B5EF4-FFF2-40B4-BE49-F238E27FC236}">
              <a16:creationId xmlns:a16="http://schemas.microsoft.com/office/drawing/2014/main" id="{00000000-0008-0000-0500-000005000000}"/>
            </a:ext>
          </a:extLst>
        </xdr:cNvPr>
        <xdr:cNvSpPr txBox="1">
          <a:spLocks noChangeArrowheads="1"/>
        </xdr:cNvSpPr>
      </xdr:nvSpPr>
      <xdr:spPr bwMode="auto">
        <a:xfrm>
          <a:off x="609600" y="1365885"/>
          <a:ext cx="4777740" cy="1278266"/>
        </a:xfrm>
        <a:prstGeom prst="rect">
          <a:avLst/>
        </a:prstGeom>
        <a:solidFill>
          <a:srgbClr val="CCFFCC"/>
        </a:solidFill>
        <a:ln w="9525" algn="ctr">
          <a:solidFill>
            <a:srgbClr val="000000"/>
          </a:solidFill>
          <a:miter lim="800000"/>
          <a:headEnd/>
          <a:tailEnd/>
        </a:ln>
        <a:effectLst/>
      </xdr:spPr>
      <xdr:txBody>
        <a:bodyPr/>
        <a:lstStyle/>
        <a:p>
          <a:r>
            <a:rPr lang="en-NZ" sz="1100">
              <a:latin typeface="+mn-lt"/>
              <a:ea typeface="+mn-ea"/>
              <a:cs typeface="+mn-cs"/>
            </a:rPr>
            <a:t>This calculator pertains to</a:t>
          </a:r>
          <a:r>
            <a:rPr lang="en-NZ" sz="1100" baseline="0">
              <a:latin typeface="+mn-lt"/>
              <a:ea typeface="+mn-ea"/>
              <a:cs typeface="+mn-cs"/>
            </a:rPr>
            <a:t> the K Lines that would fill in the corners that the center pivot will not cover. These lines would need to be moved twice a day.</a:t>
          </a:r>
          <a:endParaRPr lang="en-NZ" sz="1100">
            <a:latin typeface="+mn-lt"/>
            <a:ea typeface="+mn-ea"/>
            <a:cs typeface="+mn-cs"/>
          </a:endParaRPr>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7" name="Text Box 18">
          <a:extLst>
            <a:ext uri="{FF2B5EF4-FFF2-40B4-BE49-F238E27FC236}">
              <a16:creationId xmlns:a16="http://schemas.microsoft.com/office/drawing/2014/main" id="{00000000-0008-0000-0500-000007000000}"/>
            </a:ext>
          </a:extLst>
        </xdr:cNvPr>
        <xdr:cNvSpPr txBox="1">
          <a:spLocks noChangeArrowheads="1"/>
        </xdr:cNvSpPr>
      </xdr:nvSpPr>
      <xdr:spPr bwMode="auto">
        <a:xfrm>
          <a:off x="586740" y="894016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6659880" y="67056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0</xdr:col>
      <xdr:colOff>586740</xdr:colOff>
      <xdr:row>42</xdr:row>
      <xdr:rowOff>9525</xdr:rowOff>
    </xdr:from>
    <xdr:to>
      <xdr:col>7</xdr:col>
      <xdr:colOff>510540</xdr:colOff>
      <xdr:row>50</xdr:row>
      <xdr:rowOff>15240</xdr:rowOff>
    </xdr:to>
    <xdr:sp macro="" textlink="">
      <xdr:nvSpPr>
        <xdr:cNvPr id="11" name="Text Box 18">
          <a:extLst>
            <a:ext uri="{FF2B5EF4-FFF2-40B4-BE49-F238E27FC236}">
              <a16:creationId xmlns:a16="http://schemas.microsoft.com/office/drawing/2014/main" id="{00000000-0008-0000-0500-00000B000000}"/>
            </a:ext>
          </a:extLst>
        </xdr:cNvPr>
        <xdr:cNvSpPr txBox="1">
          <a:spLocks noChangeArrowheads="1"/>
        </xdr:cNvSpPr>
      </xdr:nvSpPr>
      <xdr:spPr bwMode="auto">
        <a:xfrm>
          <a:off x="586740" y="894016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6659880" y="67056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1</xdr:col>
      <xdr:colOff>1</xdr:colOff>
      <xdr:row>7</xdr:row>
      <xdr:rowOff>17145</xdr:rowOff>
    </xdr:from>
    <xdr:to>
      <xdr:col>6</xdr:col>
      <xdr:colOff>523876</xdr:colOff>
      <xdr:row>7</xdr:row>
      <xdr:rowOff>1295411</xdr:rowOff>
    </xdr:to>
    <xdr:sp macro="" textlink="" fLocksText="0">
      <xdr:nvSpPr>
        <xdr:cNvPr id="14" name="Text Box 10">
          <a:extLst>
            <a:ext uri="{FF2B5EF4-FFF2-40B4-BE49-F238E27FC236}">
              <a16:creationId xmlns:a16="http://schemas.microsoft.com/office/drawing/2014/main" id="{00000000-0008-0000-0500-00000E000000}"/>
            </a:ext>
          </a:extLst>
        </xdr:cNvPr>
        <xdr:cNvSpPr txBox="1">
          <a:spLocks noChangeArrowheads="1"/>
        </xdr:cNvSpPr>
      </xdr:nvSpPr>
      <xdr:spPr bwMode="auto">
        <a:xfrm>
          <a:off x="295276" y="1226820"/>
          <a:ext cx="5219700" cy="1278266"/>
        </a:xfrm>
        <a:prstGeom prst="rect">
          <a:avLst/>
        </a:prstGeom>
        <a:solidFill>
          <a:srgbClr val="FFFFCC"/>
        </a:solidFill>
        <a:ln w="9525" algn="ctr">
          <a:solidFill>
            <a:srgbClr val="000000"/>
          </a:solidFill>
          <a:miter lim="800000"/>
          <a:headEnd/>
          <a:tailEnd/>
        </a:ln>
        <a:effectLst/>
      </xdr:spPr>
      <xdr:txBody>
        <a:bodyPr/>
        <a:lstStyle/>
        <a:p>
          <a:endParaRPr lang="en-NZ"/>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15" name="Text Box 18">
          <a:extLst>
            <a:ext uri="{FF2B5EF4-FFF2-40B4-BE49-F238E27FC236}">
              <a16:creationId xmlns:a16="http://schemas.microsoft.com/office/drawing/2014/main" id="{00000000-0008-0000-0500-00000F000000}"/>
            </a:ext>
          </a:extLst>
        </xdr:cNvPr>
        <xdr:cNvSpPr txBox="1">
          <a:spLocks noChangeArrowheads="1"/>
        </xdr:cNvSpPr>
      </xdr:nvSpPr>
      <xdr:spPr bwMode="auto">
        <a:xfrm>
          <a:off x="586740" y="894016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6659880" y="67056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xdr:row>
      <xdr:rowOff>17145</xdr:rowOff>
    </xdr:from>
    <xdr:to>
      <xdr:col>6</xdr:col>
      <xdr:colOff>0</xdr:colOff>
      <xdr:row>7</xdr:row>
      <xdr:rowOff>1295411</xdr:rowOff>
    </xdr:to>
    <xdr:sp macro="" textlink="" fLocksText="0">
      <xdr:nvSpPr>
        <xdr:cNvPr id="5" name="Text Box 10">
          <a:extLst>
            <a:ext uri="{FF2B5EF4-FFF2-40B4-BE49-F238E27FC236}">
              <a16:creationId xmlns:a16="http://schemas.microsoft.com/office/drawing/2014/main" id="{00000000-0008-0000-0600-000005000000}"/>
            </a:ext>
          </a:extLst>
        </xdr:cNvPr>
        <xdr:cNvSpPr txBox="1">
          <a:spLocks noChangeArrowheads="1"/>
        </xdr:cNvSpPr>
      </xdr:nvSpPr>
      <xdr:spPr bwMode="auto">
        <a:xfrm>
          <a:off x="609600" y="1198245"/>
          <a:ext cx="4777740" cy="1278266"/>
        </a:xfrm>
        <a:prstGeom prst="rect">
          <a:avLst/>
        </a:prstGeom>
        <a:solidFill>
          <a:srgbClr val="CCFFCC"/>
        </a:solidFill>
        <a:ln w="9525" algn="ctr">
          <a:solidFill>
            <a:srgbClr val="000000"/>
          </a:solidFill>
          <a:miter lim="800000"/>
          <a:headEnd/>
          <a:tailEnd/>
        </a:ln>
        <a:effectLst/>
      </xdr:spPr>
      <xdr:txBody>
        <a:bodyPr/>
        <a:lstStyle/>
        <a:p>
          <a:r>
            <a:rPr lang="en-NZ" sz="1100">
              <a:latin typeface="+mn-lt"/>
              <a:ea typeface="+mn-ea"/>
              <a:cs typeface="+mn-cs"/>
            </a:rPr>
            <a:t>This calculator pertains to</a:t>
          </a:r>
          <a:r>
            <a:rPr lang="en-NZ" sz="1100" baseline="0">
              <a:latin typeface="+mn-lt"/>
              <a:ea typeface="+mn-ea"/>
              <a:cs typeface="+mn-cs"/>
            </a:rPr>
            <a:t> the K Lines that would fill in the corners that the center pivot will not cover. These lines would need to be moved twice a day.</a:t>
          </a:r>
          <a:endParaRPr lang="en-NZ" sz="1100">
            <a:latin typeface="+mn-lt"/>
            <a:ea typeface="+mn-ea"/>
            <a:cs typeface="+mn-cs"/>
          </a:endParaRPr>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7" name="Text Box 18">
          <a:extLst>
            <a:ext uri="{FF2B5EF4-FFF2-40B4-BE49-F238E27FC236}">
              <a16:creationId xmlns:a16="http://schemas.microsoft.com/office/drawing/2014/main" id="{00000000-0008-0000-0600-000007000000}"/>
            </a:ext>
          </a:extLst>
        </xdr:cNvPr>
        <xdr:cNvSpPr txBox="1">
          <a:spLocks noChangeArrowheads="1"/>
        </xdr:cNvSpPr>
      </xdr:nvSpPr>
      <xdr:spPr bwMode="auto">
        <a:xfrm>
          <a:off x="586740" y="87725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6659880" y="50292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0</xdr:col>
      <xdr:colOff>586740</xdr:colOff>
      <xdr:row>42</xdr:row>
      <xdr:rowOff>9525</xdr:rowOff>
    </xdr:from>
    <xdr:to>
      <xdr:col>7</xdr:col>
      <xdr:colOff>510540</xdr:colOff>
      <xdr:row>50</xdr:row>
      <xdr:rowOff>15240</xdr:rowOff>
    </xdr:to>
    <xdr:sp macro="" textlink="">
      <xdr:nvSpPr>
        <xdr:cNvPr id="11" name="Text Box 18">
          <a:extLst>
            <a:ext uri="{FF2B5EF4-FFF2-40B4-BE49-F238E27FC236}">
              <a16:creationId xmlns:a16="http://schemas.microsoft.com/office/drawing/2014/main" id="{00000000-0008-0000-0600-00000B000000}"/>
            </a:ext>
          </a:extLst>
        </xdr:cNvPr>
        <xdr:cNvSpPr txBox="1">
          <a:spLocks noChangeArrowheads="1"/>
        </xdr:cNvSpPr>
      </xdr:nvSpPr>
      <xdr:spPr bwMode="auto">
        <a:xfrm>
          <a:off x="586740" y="87725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6659880" y="50292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1</xdr:col>
      <xdr:colOff>1</xdr:colOff>
      <xdr:row>7</xdr:row>
      <xdr:rowOff>17145</xdr:rowOff>
    </xdr:from>
    <xdr:to>
      <xdr:col>6</xdr:col>
      <xdr:colOff>542926</xdr:colOff>
      <xdr:row>7</xdr:row>
      <xdr:rowOff>1295411</xdr:rowOff>
    </xdr:to>
    <xdr:sp macro="" textlink="" fLocksText="0">
      <xdr:nvSpPr>
        <xdr:cNvPr id="14" name="Text Box 10">
          <a:extLst>
            <a:ext uri="{FF2B5EF4-FFF2-40B4-BE49-F238E27FC236}">
              <a16:creationId xmlns:a16="http://schemas.microsoft.com/office/drawing/2014/main" id="{00000000-0008-0000-0600-00000E000000}"/>
            </a:ext>
          </a:extLst>
        </xdr:cNvPr>
        <xdr:cNvSpPr txBox="1">
          <a:spLocks noChangeArrowheads="1"/>
        </xdr:cNvSpPr>
      </xdr:nvSpPr>
      <xdr:spPr bwMode="auto">
        <a:xfrm>
          <a:off x="304801" y="1226820"/>
          <a:ext cx="5238750" cy="1278266"/>
        </a:xfrm>
        <a:prstGeom prst="rect">
          <a:avLst/>
        </a:prstGeom>
        <a:solidFill>
          <a:srgbClr val="FFFFCC"/>
        </a:solidFill>
        <a:ln w="9525" algn="ctr">
          <a:solidFill>
            <a:srgbClr val="000000"/>
          </a:solidFill>
          <a:miter lim="800000"/>
          <a:headEnd/>
          <a:tailEnd/>
        </a:ln>
        <a:effectLst/>
      </xdr:spPr>
      <xdr:txBody>
        <a:bodyPr/>
        <a:lstStyle/>
        <a:p>
          <a:endParaRPr lang="en-NZ"/>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15" name="Text Box 18">
          <a:extLst>
            <a:ext uri="{FF2B5EF4-FFF2-40B4-BE49-F238E27FC236}">
              <a16:creationId xmlns:a16="http://schemas.microsoft.com/office/drawing/2014/main" id="{00000000-0008-0000-0600-00000F000000}"/>
            </a:ext>
          </a:extLst>
        </xdr:cNvPr>
        <xdr:cNvSpPr txBox="1">
          <a:spLocks noChangeArrowheads="1"/>
        </xdr:cNvSpPr>
      </xdr:nvSpPr>
      <xdr:spPr bwMode="auto">
        <a:xfrm>
          <a:off x="586740" y="87725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6659880" y="50292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7</xdr:row>
      <xdr:rowOff>17145</xdr:rowOff>
    </xdr:from>
    <xdr:to>
      <xdr:col>6</xdr:col>
      <xdr:colOff>0</xdr:colOff>
      <xdr:row>7</xdr:row>
      <xdr:rowOff>1295411</xdr:rowOff>
    </xdr:to>
    <xdr:sp macro="" textlink="" fLocksText="0">
      <xdr:nvSpPr>
        <xdr:cNvPr id="5" name="Text Box 10">
          <a:extLst>
            <a:ext uri="{FF2B5EF4-FFF2-40B4-BE49-F238E27FC236}">
              <a16:creationId xmlns:a16="http://schemas.microsoft.com/office/drawing/2014/main" id="{00000000-0008-0000-0700-000005000000}"/>
            </a:ext>
          </a:extLst>
        </xdr:cNvPr>
        <xdr:cNvSpPr txBox="1">
          <a:spLocks noChangeArrowheads="1"/>
        </xdr:cNvSpPr>
      </xdr:nvSpPr>
      <xdr:spPr bwMode="auto">
        <a:xfrm>
          <a:off x="609600" y="1198245"/>
          <a:ext cx="4777740" cy="1278266"/>
        </a:xfrm>
        <a:prstGeom prst="rect">
          <a:avLst/>
        </a:prstGeom>
        <a:solidFill>
          <a:srgbClr val="CCFFCC"/>
        </a:solidFill>
        <a:ln w="9525" algn="ctr">
          <a:solidFill>
            <a:srgbClr val="000000"/>
          </a:solidFill>
          <a:miter lim="800000"/>
          <a:headEnd/>
          <a:tailEnd/>
        </a:ln>
        <a:effectLst/>
      </xdr:spPr>
      <xdr:txBody>
        <a:bodyPr/>
        <a:lstStyle/>
        <a:p>
          <a:r>
            <a:rPr lang="en-NZ" sz="1100">
              <a:latin typeface="+mn-lt"/>
              <a:ea typeface="+mn-ea"/>
              <a:cs typeface="+mn-cs"/>
            </a:rPr>
            <a:t>This calculator pertains to</a:t>
          </a:r>
          <a:r>
            <a:rPr lang="en-NZ" sz="1100" baseline="0">
              <a:latin typeface="+mn-lt"/>
              <a:ea typeface="+mn-ea"/>
              <a:cs typeface="+mn-cs"/>
            </a:rPr>
            <a:t> the K Lines that would fill in the corners that the center pivot will not cover. These lines would need to be moved twice a day.</a:t>
          </a:r>
          <a:endParaRPr lang="en-NZ" sz="1100">
            <a:latin typeface="+mn-lt"/>
            <a:ea typeface="+mn-ea"/>
            <a:cs typeface="+mn-cs"/>
          </a:endParaRPr>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7" name="Text Box 18">
          <a:extLst>
            <a:ext uri="{FF2B5EF4-FFF2-40B4-BE49-F238E27FC236}">
              <a16:creationId xmlns:a16="http://schemas.microsoft.com/office/drawing/2014/main" id="{00000000-0008-0000-0700-000007000000}"/>
            </a:ext>
          </a:extLst>
        </xdr:cNvPr>
        <xdr:cNvSpPr txBox="1">
          <a:spLocks noChangeArrowheads="1"/>
        </xdr:cNvSpPr>
      </xdr:nvSpPr>
      <xdr:spPr bwMode="auto">
        <a:xfrm>
          <a:off x="586740" y="87725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6659880" y="50292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0</xdr:col>
      <xdr:colOff>586740</xdr:colOff>
      <xdr:row>42</xdr:row>
      <xdr:rowOff>9525</xdr:rowOff>
    </xdr:from>
    <xdr:to>
      <xdr:col>7</xdr:col>
      <xdr:colOff>510540</xdr:colOff>
      <xdr:row>50</xdr:row>
      <xdr:rowOff>15240</xdr:rowOff>
    </xdr:to>
    <xdr:sp macro="" textlink="">
      <xdr:nvSpPr>
        <xdr:cNvPr id="11" name="Text Box 18">
          <a:extLst>
            <a:ext uri="{FF2B5EF4-FFF2-40B4-BE49-F238E27FC236}">
              <a16:creationId xmlns:a16="http://schemas.microsoft.com/office/drawing/2014/main" id="{00000000-0008-0000-0700-00000B000000}"/>
            </a:ext>
          </a:extLst>
        </xdr:cNvPr>
        <xdr:cNvSpPr txBox="1">
          <a:spLocks noChangeArrowheads="1"/>
        </xdr:cNvSpPr>
      </xdr:nvSpPr>
      <xdr:spPr bwMode="auto">
        <a:xfrm>
          <a:off x="586740" y="87725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6659880" y="50292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1</xdr:col>
      <xdr:colOff>0</xdr:colOff>
      <xdr:row>7</xdr:row>
      <xdr:rowOff>17145</xdr:rowOff>
    </xdr:from>
    <xdr:to>
      <xdr:col>6</xdr:col>
      <xdr:colOff>495300</xdr:colOff>
      <xdr:row>7</xdr:row>
      <xdr:rowOff>1295411</xdr:rowOff>
    </xdr:to>
    <xdr:sp macro="" textlink="" fLocksText="0">
      <xdr:nvSpPr>
        <xdr:cNvPr id="14" name="Text Box 10">
          <a:extLst>
            <a:ext uri="{FF2B5EF4-FFF2-40B4-BE49-F238E27FC236}">
              <a16:creationId xmlns:a16="http://schemas.microsoft.com/office/drawing/2014/main" id="{00000000-0008-0000-0700-00000E000000}"/>
            </a:ext>
          </a:extLst>
        </xdr:cNvPr>
        <xdr:cNvSpPr txBox="1">
          <a:spLocks noChangeArrowheads="1"/>
        </xdr:cNvSpPr>
      </xdr:nvSpPr>
      <xdr:spPr bwMode="auto">
        <a:xfrm>
          <a:off x="285750" y="1226820"/>
          <a:ext cx="5191125" cy="1278266"/>
        </a:xfrm>
        <a:prstGeom prst="rect">
          <a:avLst/>
        </a:prstGeom>
        <a:solidFill>
          <a:srgbClr val="FFFFCC"/>
        </a:solidFill>
        <a:ln w="9525" algn="ctr">
          <a:solidFill>
            <a:srgbClr val="000000"/>
          </a:solidFill>
          <a:miter lim="800000"/>
          <a:headEnd/>
          <a:tailEnd/>
        </a:ln>
        <a:effectLst/>
      </xdr:spPr>
      <xdr:txBody>
        <a:bodyPr/>
        <a:lstStyle/>
        <a:p>
          <a:endParaRPr lang="en-NZ"/>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15" name="Text Box 18">
          <a:extLst>
            <a:ext uri="{FF2B5EF4-FFF2-40B4-BE49-F238E27FC236}">
              <a16:creationId xmlns:a16="http://schemas.microsoft.com/office/drawing/2014/main" id="{00000000-0008-0000-0700-00000F000000}"/>
            </a:ext>
          </a:extLst>
        </xdr:cNvPr>
        <xdr:cNvSpPr txBox="1">
          <a:spLocks noChangeArrowheads="1"/>
        </xdr:cNvSpPr>
      </xdr:nvSpPr>
      <xdr:spPr bwMode="auto">
        <a:xfrm>
          <a:off x="586740" y="87725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6659880" y="50292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7</xdr:row>
      <xdr:rowOff>17145</xdr:rowOff>
    </xdr:from>
    <xdr:to>
      <xdr:col>6</xdr:col>
      <xdr:colOff>0</xdr:colOff>
      <xdr:row>7</xdr:row>
      <xdr:rowOff>1295411</xdr:rowOff>
    </xdr:to>
    <xdr:sp macro="" textlink="" fLocksText="0">
      <xdr:nvSpPr>
        <xdr:cNvPr id="5" name="Text Box 10">
          <a:extLst>
            <a:ext uri="{FF2B5EF4-FFF2-40B4-BE49-F238E27FC236}">
              <a16:creationId xmlns:a16="http://schemas.microsoft.com/office/drawing/2014/main" id="{00000000-0008-0000-0800-000005000000}"/>
            </a:ext>
          </a:extLst>
        </xdr:cNvPr>
        <xdr:cNvSpPr txBox="1">
          <a:spLocks noChangeArrowheads="1"/>
        </xdr:cNvSpPr>
      </xdr:nvSpPr>
      <xdr:spPr bwMode="auto">
        <a:xfrm>
          <a:off x="609600" y="1198245"/>
          <a:ext cx="4777740" cy="1278266"/>
        </a:xfrm>
        <a:prstGeom prst="rect">
          <a:avLst/>
        </a:prstGeom>
        <a:solidFill>
          <a:srgbClr val="CCFFCC"/>
        </a:solidFill>
        <a:ln w="9525" algn="ctr">
          <a:solidFill>
            <a:srgbClr val="000000"/>
          </a:solidFill>
          <a:miter lim="800000"/>
          <a:headEnd/>
          <a:tailEnd/>
        </a:ln>
        <a:effectLst/>
      </xdr:spPr>
      <xdr:txBody>
        <a:bodyPr/>
        <a:lstStyle/>
        <a:p>
          <a:r>
            <a:rPr lang="en-NZ" sz="1100">
              <a:latin typeface="+mn-lt"/>
              <a:ea typeface="+mn-ea"/>
              <a:cs typeface="+mn-cs"/>
            </a:rPr>
            <a:t>This calculator pertains to</a:t>
          </a:r>
          <a:r>
            <a:rPr lang="en-NZ" sz="1100" baseline="0">
              <a:latin typeface="+mn-lt"/>
              <a:ea typeface="+mn-ea"/>
              <a:cs typeface="+mn-cs"/>
            </a:rPr>
            <a:t> the K Lines that would fill in the corners that the center pivot will not cover. These lines would need to be moved twice a day.</a:t>
          </a:r>
          <a:endParaRPr lang="en-NZ" sz="1100">
            <a:latin typeface="+mn-lt"/>
            <a:ea typeface="+mn-ea"/>
            <a:cs typeface="+mn-cs"/>
          </a:endParaRPr>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7" name="Text Box 18">
          <a:extLst>
            <a:ext uri="{FF2B5EF4-FFF2-40B4-BE49-F238E27FC236}">
              <a16:creationId xmlns:a16="http://schemas.microsoft.com/office/drawing/2014/main" id="{00000000-0008-0000-0800-000007000000}"/>
            </a:ext>
          </a:extLst>
        </xdr:cNvPr>
        <xdr:cNvSpPr txBox="1">
          <a:spLocks noChangeArrowheads="1"/>
        </xdr:cNvSpPr>
      </xdr:nvSpPr>
      <xdr:spPr bwMode="auto">
        <a:xfrm>
          <a:off x="586740" y="87725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6659880" y="50292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0</xdr:col>
      <xdr:colOff>586740</xdr:colOff>
      <xdr:row>42</xdr:row>
      <xdr:rowOff>9525</xdr:rowOff>
    </xdr:from>
    <xdr:to>
      <xdr:col>7</xdr:col>
      <xdr:colOff>510540</xdr:colOff>
      <xdr:row>50</xdr:row>
      <xdr:rowOff>15240</xdr:rowOff>
    </xdr:to>
    <xdr:sp macro="" textlink="">
      <xdr:nvSpPr>
        <xdr:cNvPr id="11" name="Text Box 18">
          <a:extLst>
            <a:ext uri="{FF2B5EF4-FFF2-40B4-BE49-F238E27FC236}">
              <a16:creationId xmlns:a16="http://schemas.microsoft.com/office/drawing/2014/main" id="{00000000-0008-0000-0800-00000B000000}"/>
            </a:ext>
          </a:extLst>
        </xdr:cNvPr>
        <xdr:cNvSpPr txBox="1">
          <a:spLocks noChangeArrowheads="1"/>
        </xdr:cNvSpPr>
      </xdr:nvSpPr>
      <xdr:spPr bwMode="auto">
        <a:xfrm>
          <a:off x="586740" y="87725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6659880" y="50292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twoCellAnchor>
    <xdr:from>
      <xdr:col>1</xdr:col>
      <xdr:colOff>0</xdr:colOff>
      <xdr:row>7</xdr:row>
      <xdr:rowOff>17145</xdr:rowOff>
    </xdr:from>
    <xdr:to>
      <xdr:col>6</xdr:col>
      <xdr:colOff>533400</xdr:colOff>
      <xdr:row>7</xdr:row>
      <xdr:rowOff>1295411</xdr:rowOff>
    </xdr:to>
    <xdr:sp macro="" textlink="" fLocksText="0">
      <xdr:nvSpPr>
        <xdr:cNvPr id="14" name="Text Box 10">
          <a:extLst>
            <a:ext uri="{FF2B5EF4-FFF2-40B4-BE49-F238E27FC236}">
              <a16:creationId xmlns:a16="http://schemas.microsoft.com/office/drawing/2014/main" id="{00000000-0008-0000-0800-00000E000000}"/>
            </a:ext>
          </a:extLst>
        </xdr:cNvPr>
        <xdr:cNvSpPr txBox="1">
          <a:spLocks noChangeArrowheads="1"/>
        </xdr:cNvSpPr>
      </xdr:nvSpPr>
      <xdr:spPr bwMode="auto">
        <a:xfrm>
          <a:off x="295275" y="1169670"/>
          <a:ext cx="5229225" cy="1278266"/>
        </a:xfrm>
        <a:prstGeom prst="rect">
          <a:avLst/>
        </a:prstGeom>
        <a:solidFill>
          <a:srgbClr val="FFFFCC"/>
        </a:solidFill>
        <a:ln w="9525" algn="ctr">
          <a:solidFill>
            <a:srgbClr val="000000"/>
          </a:solidFill>
          <a:miter lim="800000"/>
          <a:headEnd/>
          <a:tailEnd/>
        </a:ln>
        <a:effectLst/>
      </xdr:spPr>
      <xdr:txBody>
        <a:bodyPr/>
        <a:lstStyle/>
        <a:p>
          <a:endParaRPr lang="en-NZ"/>
        </a:p>
      </xdr:txBody>
    </xdr:sp>
    <xdr:clientData fLocksWithSheet="0"/>
  </xdr:twoCellAnchor>
  <xdr:twoCellAnchor>
    <xdr:from>
      <xdr:col>0</xdr:col>
      <xdr:colOff>586740</xdr:colOff>
      <xdr:row>42</xdr:row>
      <xdr:rowOff>9525</xdr:rowOff>
    </xdr:from>
    <xdr:to>
      <xdr:col>7</xdr:col>
      <xdr:colOff>510540</xdr:colOff>
      <xdr:row>50</xdr:row>
      <xdr:rowOff>15240</xdr:rowOff>
    </xdr:to>
    <xdr:sp macro="" textlink="">
      <xdr:nvSpPr>
        <xdr:cNvPr id="15" name="Text Box 18">
          <a:extLst>
            <a:ext uri="{FF2B5EF4-FFF2-40B4-BE49-F238E27FC236}">
              <a16:creationId xmlns:a16="http://schemas.microsoft.com/office/drawing/2014/main" id="{00000000-0008-0000-0800-00000F000000}"/>
            </a:ext>
          </a:extLst>
        </xdr:cNvPr>
        <xdr:cNvSpPr txBox="1">
          <a:spLocks noChangeArrowheads="1"/>
        </xdr:cNvSpPr>
      </xdr:nvSpPr>
      <xdr:spPr bwMode="auto">
        <a:xfrm>
          <a:off x="586740" y="8772525"/>
          <a:ext cx="5920740" cy="1346835"/>
        </a:xfrm>
        <a:prstGeom prst="rect">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7432" rIns="0" bIns="0" anchor="t" upright="1"/>
        <a:lstStyle/>
        <a:p>
          <a:pPr algn="l" rtl="0">
            <a:defRPr sz="1000"/>
          </a:pPr>
          <a:r>
            <a:rPr lang="en-NZ" sz="1100" b="1" i="0" u="none" strike="noStrike" baseline="0">
              <a:solidFill>
                <a:srgbClr val="000000"/>
              </a:solidFill>
              <a:latin typeface="Arial"/>
              <a:cs typeface="Arial"/>
            </a:rPr>
            <a:t>Irrigation efficency calculator notes</a:t>
          </a:r>
        </a:p>
        <a:p>
          <a:pPr algn="l" rtl="0">
            <a:defRPr sz="1000"/>
          </a:pPr>
          <a:r>
            <a:rPr lang="en-NZ" sz="1100" b="0" i="0" u="none" strike="noStrike" baseline="0">
              <a:solidFill>
                <a:srgbClr val="000000"/>
              </a:solidFill>
              <a:latin typeface="Arial"/>
              <a:cs typeface="Arial"/>
            </a:rPr>
            <a:t>The purpose of the irrigation efficiency calculator is to assess if irrigation systems are capable of achieving 80% water use efficiency, if correctly maintained and managed.  The calculator is based on NZ field studies.  The calculator assumes relatively free draining soils and consequently may over-estimate efficiency for soils with low surface infiltration capacity.  </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Version 1 July 2011. © Aqualinc Research Ltd. 2011</a:t>
          </a:r>
        </a:p>
      </xdr:txBody>
    </xdr:sp>
    <xdr:clientData/>
  </xdr:twoCellAnchor>
  <xdr:twoCellAnchor>
    <xdr:from>
      <xdr:col>8</xdr:col>
      <xdr:colOff>53340</xdr:colOff>
      <xdr:row>2</xdr:row>
      <xdr:rowOff>60960</xdr:rowOff>
    </xdr:from>
    <xdr:to>
      <xdr:col>12</xdr:col>
      <xdr:colOff>91440</xdr:colOff>
      <xdr:row>7</xdr:row>
      <xdr:rowOff>251460</xdr:rowOff>
    </xdr:to>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6659880" y="502920"/>
          <a:ext cx="2476500" cy="92964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This spreadsheet should be completed for each different combination of soil type and irrigation system on the farm.</a:t>
          </a:r>
        </a:p>
      </xdr:txBody>
    </xdr:sp>
    <xdr:clientData/>
  </xdr:twoCellAnchor>
  <xdr:twoCellAnchor>
    <xdr:from>
      <xdr:col>8</xdr:col>
      <xdr:colOff>15240</xdr:colOff>
      <xdr:row>0</xdr:row>
      <xdr:rowOff>76200</xdr:rowOff>
    </xdr:from>
    <xdr:to>
      <xdr:col>13</xdr:col>
      <xdr:colOff>129540</xdr:colOff>
      <xdr:row>0</xdr:row>
      <xdr:rowOff>419100</xdr:rowOff>
    </xdr:to>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6621780" y="76200"/>
          <a:ext cx="3162300" cy="3429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ONLY YELLOW CELLS MAY</a:t>
          </a:r>
          <a:r>
            <a:rPr lang="en-US" sz="1400" baseline="0">
              <a:solidFill>
                <a:schemeClr val="dk1"/>
              </a:solidFill>
              <a:effectLst/>
              <a:latin typeface="+mn-lt"/>
              <a:ea typeface="+mn-ea"/>
              <a:cs typeface="+mn-cs"/>
            </a:rPr>
            <a:t> BE CHANGED</a:t>
          </a:r>
          <a:endParaRPr lang="en-US" sz="14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93345</xdr:colOff>
      <xdr:row>0</xdr:row>
      <xdr:rowOff>47625</xdr:rowOff>
    </xdr:from>
    <xdr:to>
      <xdr:col>17</xdr:col>
      <xdr:colOff>405765</xdr:colOff>
      <xdr:row>5</xdr:row>
      <xdr:rowOff>121906</xdr:rowOff>
    </xdr:to>
    <xdr:sp macro="" textlink="">
      <xdr:nvSpPr>
        <xdr:cNvPr id="2050" name="Text Box 2">
          <a:extLst>
            <a:ext uri="{FF2B5EF4-FFF2-40B4-BE49-F238E27FC236}">
              <a16:creationId xmlns:a16="http://schemas.microsoft.com/office/drawing/2014/main" id="{00000000-0008-0000-0900-000002080000}"/>
            </a:ext>
          </a:extLst>
        </xdr:cNvPr>
        <xdr:cNvSpPr txBox="1">
          <a:spLocks noChangeArrowheads="1"/>
        </xdr:cNvSpPr>
      </xdr:nvSpPr>
      <xdr:spPr bwMode="auto">
        <a:xfrm>
          <a:off x="7515225" y="47625"/>
          <a:ext cx="3400425" cy="1038225"/>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NZ" sz="1000" b="0" i="0" u="none" strike="noStrike" baseline="0">
              <a:solidFill>
                <a:srgbClr val="000000"/>
              </a:solidFill>
              <a:latin typeface="Arial"/>
              <a:cs typeface="Arial"/>
            </a:rPr>
            <a:t>Bright (1986) application efficiency model.</a:t>
          </a:r>
        </a:p>
        <a:p>
          <a:pPr algn="l" rtl="0">
            <a:defRPr sz="1000"/>
          </a:pPr>
          <a:r>
            <a:rPr lang="en-NZ" sz="1000" b="0" i="0" u="none" strike="noStrike" baseline="0">
              <a:solidFill>
                <a:srgbClr val="000000"/>
              </a:solidFill>
              <a:latin typeface="Arial"/>
              <a:cs typeface="Arial"/>
            </a:rPr>
            <a:t>Bright, J.C. 1986. Optimal control of irrigation systems: An analysis of water allocation rules. A thesis submitted in partial fulfilment of the requirements of the degree of Doctor of Philosophy. University of Canterbury, NZ</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giirrigation.co.nz/" TargetMode="External"/><Relationship Id="rId2" Type="http://schemas.openxmlformats.org/officeDocument/2006/relationships/hyperlink" Target="mailto:admin@mgiirrigation.co.nz" TargetMode="External"/><Relationship Id="rId1" Type="http://schemas.openxmlformats.org/officeDocument/2006/relationships/hyperlink" Target="mailto:craig@mgiirrigation.co.nz"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7"/>
  <sheetViews>
    <sheetView tabSelected="1" workbookViewId="0">
      <selection activeCell="A20" sqref="A20"/>
    </sheetView>
  </sheetViews>
  <sheetFormatPr defaultColWidth="8.6640625" defaultRowHeight="14.4" x14ac:dyDescent="0.3"/>
  <cols>
    <col min="1" max="1" width="70.88671875" style="50" customWidth="1"/>
    <col min="2" max="2" width="44" style="49" customWidth="1"/>
    <col min="3" max="3" width="35.6640625" style="50" customWidth="1"/>
    <col min="4" max="16384" width="8.6640625" style="50"/>
  </cols>
  <sheetData>
    <row r="2" spans="1:2" ht="17.399999999999999" x14ac:dyDescent="0.3">
      <c r="A2" s="167" t="s">
        <v>90</v>
      </c>
      <c r="B2" s="53"/>
    </row>
    <row r="3" spans="1:2" x14ac:dyDescent="0.3">
      <c r="B3" s="50"/>
    </row>
    <row r="4" spans="1:2" x14ac:dyDescent="0.3">
      <c r="A4" s="166" t="s">
        <v>91</v>
      </c>
      <c r="B4" s="50"/>
    </row>
    <row r="5" spans="1:2" x14ac:dyDescent="0.3">
      <c r="A5" s="166" t="s">
        <v>93</v>
      </c>
      <c r="B5" s="168"/>
    </row>
    <row r="6" spans="1:2" x14ac:dyDescent="0.3">
      <c r="A6" s="168" t="s">
        <v>94</v>
      </c>
      <c r="B6" s="51"/>
    </row>
    <row r="7" spans="1:2" x14ac:dyDescent="0.3">
      <c r="A7" s="168" t="s">
        <v>92</v>
      </c>
      <c r="B7" s="54"/>
    </row>
    <row r="8" spans="1:2" x14ac:dyDescent="0.3">
      <c r="A8" s="168" t="s">
        <v>95</v>
      </c>
      <c r="B8" s="54"/>
    </row>
    <row r="9" spans="1:2" x14ac:dyDescent="0.3">
      <c r="B9" s="52"/>
    </row>
    <row r="10" spans="1:2" x14ac:dyDescent="0.3">
      <c r="A10" s="166" t="s">
        <v>96</v>
      </c>
    </row>
    <row r="12" spans="1:2" x14ac:dyDescent="0.3">
      <c r="A12" s="166" t="s">
        <v>97</v>
      </c>
    </row>
    <row r="13" spans="1:2" x14ac:dyDescent="0.3">
      <c r="A13" s="166" t="s">
        <v>98</v>
      </c>
    </row>
    <row r="15" spans="1:2" x14ac:dyDescent="0.3">
      <c r="A15" s="166" t="s">
        <v>99</v>
      </c>
    </row>
    <row r="17" spans="1:1" x14ac:dyDescent="0.3">
      <c r="A17" s="166" t="s">
        <v>100</v>
      </c>
    </row>
  </sheetData>
  <hyperlinks>
    <hyperlink ref="A6" r:id="rId1" xr:uid="{99E3B1E4-5EB7-4A2D-B2F8-A8DC1D7E2DD7}"/>
    <hyperlink ref="A7" r:id="rId2" xr:uid="{7D6848B3-8320-4319-B740-2FC3D21F5F20}"/>
    <hyperlink ref="A8" r:id="rId3" xr:uid="{AC3D19C5-669A-4DD6-BB59-72D405464669}"/>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L113"/>
  <sheetViews>
    <sheetView topLeftCell="M1" zoomScaleNormal="100" workbookViewId="0">
      <selection activeCell="T2" sqref="T2"/>
    </sheetView>
  </sheetViews>
  <sheetFormatPr defaultRowHeight="13.2" x14ac:dyDescent="0.25"/>
  <cols>
    <col min="1" max="1" width="9.33203125" style="22" hidden="1" customWidth="1"/>
    <col min="2" max="12" width="9.33203125" style="21" hidden="1" customWidth="1"/>
    <col min="13" max="19" width="9.33203125" customWidth="1"/>
  </cols>
  <sheetData>
    <row r="1" spans="1:12" x14ac:dyDescent="0.25">
      <c r="A1" s="24"/>
      <c r="B1" s="25" t="s">
        <v>32</v>
      </c>
      <c r="C1" s="25"/>
      <c r="D1" s="25"/>
      <c r="E1" s="25"/>
      <c r="F1" s="25"/>
      <c r="G1" s="25"/>
      <c r="H1" s="25"/>
      <c r="I1" s="25"/>
      <c r="J1" s="25"/>
      <c r="K1" s="25"/>
      <c r="L1" s="25"/>
    </row>
    <row r="2" spans="1:12" s="23" customFormat="1" ht="26.4" x14ac:dyDescent="0.25">
      <c r="A2" s="26" t="s">
        <v>44</v>
      </c>
      <c r="B2" s="27" t="s">
        <v>33</v>
      </c>
      <c r="C2" s="27" t="s">
        <v>34</v>
      </c>
      <c r="D2" s="27" t="s">
        <v>35</v>
      </c>
      <c r="E2" s="27" t="s">
        <v>36</v>
      </c>
      <c r="F2" s="27" t="s">
        <v>37</v>
      </c>
      <c r="G2" s="27" t="s">
        <v>38</v>
      </c>
      <c r="H2" s="27" t="s">
        <v>39</v>
      </c>
      <c r="I2" s="27" t="s">
        <v>40</v>
      </c>
      <c r="J2" s="27" t="s">
        <v>41</v>
      </c>
      <c r="K2" s="27" t="s">
        <v>42</v>
      </c>
      <c r="L2" s="27" t="s">
        <v>43</v>
      </c>
    </row>
    <row r="3" spans="1:12" x14ac:dyDescent="0.25">
      <c r="A3" s="28">
        <v>0</v>
      </c>
      <c r="B3" s="29">
        <v>1</v>
      </c>
      <c r="C3" s="29">
        <v>1</v>
      </c>
      <c r="D3" s="29">
        <v>1</v>
      </c>
      <c r="E3" s="29">
        <v>1</v>
      </c>
      <c r="F3" s="29">
        <v>1</v>
      </c>
      <c r="G3" s="29">
        <v>1</v>
      </c>
      <c r="H3" s="29">
        <v>1</v>
      </c>
      <c r="I3" s="29">
        <v>1</v>
      </c>
      <c r="J3" s="29">
        <v>1</v>
      </c>
      <c r="K3" s="29">
        <v>1</v>
      </c>
      <c r="L3" s="29">
        <v>1</v>
      </c>
    </row>
    <row r="4" spans="1:12" x14ac:dyDescent="0.25">
      <c r="A4" s="28">
        <v>0.02</v>
      </c>
      <c r="B4" s="29">
        <v>1</v>
      </c>
      <c r="C4" s="29">
        <v>1</v>
      </c>
      <c r="D4" s="29">
        <v>1</v>
      </c>
      <c r="E4" s="29">
        <v>1</v>
      </c>
      <c r="F4" s="29">
        <v>1</v>
      </c>
      <c r="G4" s="29">
        <v>1</v>
      </c>
      <c r="H4" s="29">
        <v>1</v>
      </c>
      <c r="I4" s="29">
        <v>1</v>
      </c>
      <c r="J4" s="29">
        <v>1</v>
      </c>
      <c r="K4" s="29">
        <v>1</v>
      </c>
      <c r="L4" s="29">
        <v>1</v>
      </c>
    </row>
    <row r="5" spans="1:12" x14ac:dyDescent="0.25">
      <c r="A5" s="28">
        <v>0.04</v>
      </c>
      <c r="B5" s="29">
        <v>1</v>
      </c>
      <c r="C5" s="29">
        <v>1</v>
      </c>
      <c r="D5" s="29">
        <v>1</v>
      </c>
      <c r="E5" s="29">
        <v>1</v>
      </c>
      <c r="F5" s="29">
        <v>1</v>
      </c>
      <c r="G5" s="29">
        <v>1</v>
      </c>
      <c r="H5" s="29">
        <v>1</v>
      </c>
      <c r="I5" s="29">
        <v>1</v>
      </c>
      <c r="J5" s="29">
        <v>1</v>
      </c>
      <c r="K5" s="29">
        <v>1</v>
      </c>
      <c r="L5" s="29">
        <v>1</v>
      </c>
    </row>
    <row r="6" spans="1:12" x14ac:dyDescent="0.25">
      <c r="A6" s="28">
        <v>0.06</v>
      </c>
      <c r="B6" s="29">
        <v>1</v>
      </c>
      <c r="C6" s="29">
        <v>1</v>
      </c>
      <c r="D6" s="29">
        <v>1</v>
      </c>
      <c r="E6" s="29">
        <v>1</v>
      </c>
      <c r="F6" s="29">
        <v>1</v>
      </c>
      <c r="G6" s="29">
        <v>1</v>
      </c>
      <c r="H6" s="29">
        <v>1</v>
      </c>
      <c r="I6" s="29">
        <v>1</v>
      </c>
      <c r="J6" s="29">
        <v>1</v>
      </c>
      <c r="K6" s="29">
        <v>1</v>
      </c>
      <c r="L6" s="29">
        <v>1</v>
      </c>
    </row>
    <row r="7" spans="1:12" x14ac:dyDescent="0.25">
      <c r="A7" s="28">
        <v>0.08</v>
      </c>
      <c r="B7" s="29">
        <v>1</v>
      </c>
      <c r="C7" s="29">
        <v>1</v>
      </c>
      <c r="D7" s="29">
        <v>1</v>
      </c>
      <c r="E7" s="29">
        <v>1</v>
      </c>
      <c r="F7" s="29">
        <v>1</v>
      </c>
      <c r="G7" s="29">
        <v>1</v>
      </c>
      <c r="H7" s="29">
        <v>1</v>
      </c>
      <c r="I7" s="29">
        <v>1</v>
      </c>
      <c r="J7" s="29">
        <v>1</v>
      </c>
      <c r="K7" s="29">
        <v>1</v>
      </c>
      <c r="L7" s="29">
        <v>1</v>
      </c>
    </row>
    <row r="8" spans="1:12" x14ac:dyDescent="0.25">
      <c r="A8" s="28">
        <v>0.1</v>
      </c>
      <c r="B8" s="29">
        <v>1</v>
      </c>
      <c r="C8" s="29">
        <v>1</v>
      </c>
      <c r="D8" s="29">
        <v>1</v>
      </c>
      <c r="E8" s="29">
        <v>1</v>
      </c>
      <c r="F8" s="29">
        <v>1</v>
      </c>
      <c r="G8" s="29">
        <v>1</v>
      </c>
      <c r="H8" s="29">
        <v>1</v>
      </c>
      <c r="I8" s="29">
        <v>1</v>
      </c>
      <c r="J8" s="29">
        <v>1</v>
      </c>
      <c r="K8" s="29">
        <v>1</v>
      </c>
      <c r="L8" s="29">
        <v>1</v>
      </c>
    </row>
    <row r="9" spans="1:12" x14ac:dyDescent="0.25">
      <c r="A9" s="28">
        <v>0.12</v>
      </c>
      <c r="B9" s="29">
        <v>1</v>
      </c>
      <c r="C9" s="29">
        <v>1</v>
      </c>
      <c r="D9" s="29">
        <v>1</v>
      </c>
      <c r="E9" s="29">
        <v>1</v>
      </c>
      <c r="F9" s="29">
        <v>1</v>
      </c>
      <c r="G9" s="29">
        <v>1</v>
      </c>
      <c r="H9" s="29">
        <v>1</v>
      </c>
      <c r="I9" s="29">
        <v>1</v>
      </c>
      <c r="J9" s="29">
        <v>1</v>
      </c>
      <c r="K9" s="29">
        <v>1</v>
      </c>
      <c r="L9" s="29">
        <v>1</v>
      </c>
    </row>
    <row r="10" spans="1:12" x14ac:dyDescent="0.25">
      <c r="A10" s="28">
        <v>0.14000000000000001</v>
      </c>
      <c r="B10" s="29">
        <v>1</v>
      </c>
      <c r="C10" s="29">
        <v>1</v>
      </c>
      <c r="D10" s="29">
        <v>1</v>
      </c>
      <c r="E10" s="29">
        <v>1</v>
      </c>
      <c r="F10" s="29">
        <v>1</v>
      </c>
      <c r="G10" s="29">
        <v>1</v>
      </c>
      <c r="H10" s="29">
        <v>1</v>
      </c>
      <c r="I10" s="29">
        <v>1</v>
      </c>
      <c r="J10" s="29">
        <v>1</v>
      </c>
      <c r="K10" s="29">
        <v>1</v>
      </c>
      <c r="L10" s="29">
        <v>1</v>
      </c>
    </row>
    <row r="11" spans="1:12" x14ac:dyDescent="0.25">
      <c r="A11" s="28">
        <v>0.16</v>
      </c>
      <c r="B11" s="29">
        <v>1</v>
      </c>
      <c r="C11" s="29">
        <v>1</v>
      </c>
      <c r="D11" s="29">
        <v>1</v>
      </c>
      <c r="E11" s="29">
        <v>1</v>
      </c>
      <c r="F11" s="29">
        <v>1</v>
      </c>
      <c r="G11" s="29">
        <v>1</v>
      </c>
      <c r="H11" s="29">
        <v>1</v>
      </c>
      <c r="I11" s="29">
        <v>1</v>
      </c>
      <c r="J11" s="29">
        <v>1</v>
      </c>
      <c r="K11" s="29">
        <v>1</v>
      </c>
      <c r="L11" s="29">
        <v>1</v>
      </c>
    </row>
    <row r="12" spans="1:12" x14ac:dyDescent="0.25">
      <c r="A12" s="28">
        <v>0.18</v>
      </c>
      <c r="B12" s="29">
        <v>1</v>
      </c>
      <c r="C12" s="29">
        <v>1</v>
      </c>
      <c r="D12" s="29">
        <v>1</v>
      </c>
      <c r="E12" s="29">
        <v>1</v>
      </c>
      <c r="F12" s="29">
        <v>1</v>
      </c>
      <c r="G12" s="29">
        <v>1</v>
      </c>
      <c r="H12" s="29">
        <v>1</v>
      </c>
      <c r="I12" s="29">
        <v>1</v>
      </c>
      <c r="J12" s="29">
        <v>1</v>
      </c>
      <c r="K12" s="29">
        <v>1</v>
      </c>
      <c r="L12" s="29">
        <v>1</v>
      </c>
    </row>
    <row r="13" spans="1:12" x14ac:dyDescent="0.25">
      <c r="A13" s="28">
        <v>0.2</v>
      </c>
      <c r="B13" s="29">
        <v>1</v>
      </c>
      <c r="C13" s="29">
        <v>1</v>
      </c>
      <c r="D13" s="29">
        <v>1</v>
      </c>
      <c r="E13" s="29">
        <v>1</v>
      </c>
      <c r="F13" s="29">
        <v>1</v>
      </c>
      <c r="G13" s="29">
        <v>1</v>
      </c>
      <c r="H13" s="29">
        <v>1</v>
      </c>
      <c r="I13" s="29">
        <v>1</v>
      </c>
      <c r="J13" s="29">
        <v>1</v>
      </c>
      <c r="K13" s="29">
        <v>1</v>
      </c>
      <c r="L13" s="29">
        <v>1</v>
      </c>
    </row>
    <row r="14" spans="1:12" x14ac:dyDescent="0.25">
      <c r="A14" s="28">
        <v>0.22</v>
      </c>
      <c r="B14" s="29">
        <v>1</v>
      </c>
      <c r="C14" s="29">
        <v>1</v>
      </c>
      <c r="D14" s="29">
        <v>1</v>
      </c>
      <c r="E14" s="29">
        <v>1</v>
      </c>
      <c r="F14" s="29">
        <v>1</v>
      </c>
      <c r="G14" s="29">
        <v>1</v>
      </c>
      <c r="H14" s="29">
        <v>1</v>
      </c>
      <c r="I14" s="29">
        <v>1</v>
      </c>
      <c r="J14" s="29">
        <v>1</v>
      </c>
      <c r="K14" s="29">
        <v>1</v>
      </c>
      <c r="L14" s="29">
        <v>1</v>
      </c>
    </row>
    <row r="15" spans="1:12" x14ac:dyDescent="0.25">
      <c r="A15" s="28">
        <v>0.24</v>
      </c>
      <c r="B15" s="29">
        <v>1</v>
      </c>
      <c r="C15" s="29">
        <v>1</v>
      </c>
      <c r="D15" s="29">
        <v>1</v>
      </c>
      <c r="E15" s="29">
        <v>1</v>
      </c>
      <c r="F15" s="29">
        <v>1</v>
      </c>
      <c r="G15" s="29">
        <v>1</v>
      </c>
      <c r="H15" s="29">
        <v>1</v>
      </c>
      <c r="I15" s="29">
        <v>1</v>
      </c>
      <c r="J15" s="29">
        <v>1</v>
      </c>
      <c r="K15" s="29">
        <v>1</v>
      </c>
      <c r="L15" s="29">
        <v>1</v>
      </c>
    </row>
    <row r="16" spans="1:12" x14ac:dyDescent="0.25">
      <c r="A16" s="28">
        <v>0.26</v>
      </c>
      <c r="B16" s="29">
        <v>1</v>
      </c>
      <c r="C16" s="29">
        <v>1</v>
      </c>
      <c r="D16" s="29">
        <v>1</v>
      </c>
      <c r="E16" s="29">
        <v>1</v>
      </c>
      <c r="F16" s="29">
        <v>1</v>
      </c>
      <c r="G16" s="29">
        <v>1</v>
      </c>
      <c r="H16" s="29">
        <v>1</v>
      </c>
      <c r="I16" s="29">
        <v>1</v>
      </c>
      <c r="J16" s="29">
        <v>1</v>
      </c>
      <c r="K16" s="29">
        <v>1</v>
      </c>
      <c r="L16" s="29">
        <v>1</v>
      </c>
    </row>
    <row r="17" spans="1:12" x14ac:dyDescent="0.25">
      <c r="A17" s="28">
        <v>0.28000000000000003</v>
      </c>
      <c r="B17" s="29">
        <v>1</v>
      </c>
      <c r="C17" s="29">
        <v>1</v>
      </c>
      <c r="D17" s="29">
        <v>1</v>
      </c>
      <c r="E17" s="29">
        <v>1</v>
      </c>
      <c r="F17" s="29">
        <v>1</v>
      </c>
      <c r="G17" s="29">
        <v>1</v>
      </c>
      <c r="H17" s="29">
        <v>1</v>
      </c>
      <c r="I17" s="29">
        <v>1</v>
      </c>
      <c r="J17" s="29">
        <v>1</v>
      </c>
      <c r="K17" s="29">
        <v>1</v>
      </c>
      <c r="L17" s="29">
        <v>1</v>
      </c>
    </row>
    <row r="18" spans="1:12" x14ac:dyDescent="0.25">
      <c r="A18" s="28">
        <v>0.3</v>
      </c>
      <c r="B18" s="29">
        <v>1</v>
      </c>
      <c r="C18" s="29">
        <v>1</v>
      </c>
      <c r="D18" s="29">
        <v>1</v>
      </c>
      <c r="E18" s="29">
        <v>1</v>
      </c>
      <c r="F18" s="29">
        <v>1</v>
      </c>
      <c r="G18" s="29">
        <v>1</v>
      </c>
      <c r="H18" s="29">
        <v>1</v>
      </c>
      <c r="I18" s="29">
        <v>1</v>
      </c>
      <c r="J18" s="29">
        <v>1</v>
      </c>
      <c r="K18" s="29">
        <v>1</v>
      </c>
      <c r="L18" s="29">
        <v>1</v>
      </c>
    </row>
    <row r="19" spans="1:12" x14ac:dyDescent="0.25">
      <c r="A19" s="28">
        <v>0.32</v>
      </c>
      <c r="B19" s="29">
        <v>1</v>
      </c>
      <c r="C19" s="29">
        <v>1</v>
      </c>
      <c r="D19" s="29">
        <v>1</v>
      </c>
      <c r="E19" s="29">
        <v>1</v>
      </c>
      <c r="F19" s="29">
        <v>1</v>
      </c>
      <c r="G19" s="29">
        <v>1</v>
      </c>
      <c r="H19" s="29">
        <v>1</v>
      </c>
      <c r="I19" s="29">
        <v>1</v>
      </c>
      <c r="J19" s="29">
        <v>1</v>
      </c>
      <c r="K19" s="29">
        <v>1</v>
      </c>
      <c r="L19" s="29">
        <v>1</v>
      </c>
    </row>
    <row r="20" spans="1:12" x14ac:dyDescent="0.25">
      <c r="A20" s="28">
        <v>0.34</v>
      </c>
      <c r="B20" s="29">
        <v>1</v>
      </c>
      <c r="C20" s="29">
        <v>1</v>
      </c>
      <c r="D20" s="29">
        <v>1</v>
      </c>
      <c r="E20" s="29">
        <v>1</v>
      </c>
      <c r="F20" s="29">
        <v>1</v>
      </c>
      <c r="G20" s="29">
        <v>1</v>
      </c>
      <c r="H20" s="29">
        <v>1</v>
      </c>
      <c r="I20" s="29">
        <v>1</v>
      </c>
      <c r="J20" s="29">
        <v>1</v>
      </c>
      <c r="K20" s="29">
        <v>1</v>
      </c>
      <c r="L20" s="29">
        <v>1</v>
      </c>
    </row>
    <row r="21" spans="1:12" x14ac:dyDescent="0.25">
      <c r="A21" s="28">
        <v>0.36</v>
      </c>
      <c r="B21" s="29">
        <v>1</v>
      </c>
      <c r="C21" s="29">
        <v>1</v>
      </c>
      <c r="D21" s="29">
        <v>1</v>
      </c>
      <c r="E21" s="29">
        <v>1</v>
      </c>
      <c r="F21" s="29">
        <v>1</v>
      </c>
      <c r="G21" s="29">
        <v>1</v>
      </c>
      <c r="H21" s="29">
        <v>1</v>
      </c>
      <c r="I21" s="29">
        <v>1</v>
      </c>
      <c r="J21" s="29">
        <v>1</v>
      </c>
      <c r="K21" s="29">
        <v>1</v>
      </c>
      <c r="L21" s="29">
        <v>1</v>
      </c>
    </row>
    <row r="22" spans="1:12" x14ac:dyDescent="0.25">
      <c r="A22" s="28">
        <v>0.38</v>
      </c>
      <c r="B22" s="29">
        <v>1</v>
      </c>
      <c r="C22" s="29">
        <v>1</v>
      </c>
      <c r="D22" s="29">
        <v>1</v>
      </c>
      <c r="E22" s="29">
        <v>1</v>
      </c>
      <c r="F22" s="29">
        <v>1</v>
      </c>
      <c r="G22" s="29">
        <v>1</v>
      </c>
      <c r="H22" s="29">
        <v>1</v>
      </c>
      <c r="I22" s="29">
        <v>1</v>
      </c>
      <c r="J22" s="29">
        <v>1</v>
      </c>
      <c r="K22" s="29">
        <v>1</v>
      </c>
      <c r="L22" s="29">
        <v>1</v>
      </c>
    </row>
    <row r="23" spans="1:12" x14ac:dyDescent="0.25">
      <c r="A23" s="28">
        <v>0.4</v>
      </c>
      <c r="B23" s="29">
        <v>1</v>
      </c>
      <c r="C23" s="29">
        <v>1</v>
      </c>
      <c r="D23" s="29">
        <v>1</v>
      </c>
      <c r="E23" s="29">
        <v>1</v>
      </c>
      <c r="F23" s="29">
        <v>1</v>
      </c>
      <c r="G23" s="29">
        <v>1</v>
      </c>
      <c r="H23" s="29">
        <v>1</v>
      </c>
      <c r="I23" s="29">
        <v>1</v>
      </c>
      <c r="J23" s="29">
        <v>1</v>
      </c>
      <c r="K23" s="29">
        <v>1</v>
      </c>
      <c r="L23" s="29">
        <v>1</v>
      </c>
    </row>
    <row r="24" spans="1:12" x14ac:dyDescent="0.25">
      <c r="A24" s="28">
        <v>0.42</v>
      </c>
      <c r="B24" s="29">
        <v>1</v>
      </c>
      <c r="C24" s="29">
        <v>1</v>
      </c>
      <c r="D24" s="29">
        <v>1</v>
      </c>
      <c r="E24" s="29">
        <v>1</v>
      </c>
      <c r="F24" s="29">
        <v>1</v>
      </c>
      <c r="G24" s="29">
        <v>1</v>
      </c>
      <c r="H24" s="29">
        <v>1</v>
      </c>
      <c r="I24" s="29">
        <v>1</v>
      </c>
      <c r="J24" s="29">
        <v>1</v>
      </c>
      <c r="K24" s="29">
        <v>1</v>
      </c>
      <c r="L24" s="29">
        <v>1</v>
      </c>
    </row>
    <row r="25" spans="1:12" x14ac:dyDescent="0.25">
      <c r="A25" s="28">
        <v>0.44</v>
      </c>
      <c r="B25" s="29">
        <v>1</v>
      </c>
      <c r="C25" s="29">
        <v>1</v>
      </c>
      <c r="D25" s="29">
        <v>1</v>
      </c>
      <c r="E25" s="29">
        <v>1</v>
      </c>
      <c r="F25" s="29">
        <v>1</v>
      </c>
      <c r="G25" s="29">
        <v>1</v>
      </c>
      <c r="H25" s="29">
        <v>1</v>
      </c>
      <c r="I25" s="29">
        <v>1</v>
      </c>
      <c r="J25" s="29">
        <v>1</v>
      </c>
      <c r="K25" s="29">
        <v>1</v>
      </c>
      <c r="L25" s="29">
        <v>1</v>
      </c>
    </row>
    <row r="26" spans="1:12" x14ac:dyDescent="0.25">
      <c r="A26" s="28">
        <v>0.46</v>
      </c>
      <c r="B26" s="29">
        <v>1</v>
      </c>
      <c r="C26" s="29">
        <v>1</v>
      </c>
      <c r="D26" s="29">
        <v>1</v>
      </c>
      <c r="E26" s="29">
        <v>1</v>
      </c>
      <c r="F26" s="29">
        <v>1</v>
      </c>
      <c r="G26" s="29">
        <v>1</v>
      </c>
      <c r="H26" s="29">
        <v>1</v>
      </c>
      <c r="I26" s="29">
        <v>1</v>
      </c>
      <c r="J26" s="29">
        <v>1</v>
      </c>
      <c r="K26" s="29">
        <v>1</v>
      </c>
      <c r="L26" s="29">
        <v>1</v>
      </c>
    </row>
    <row r="27" spans="1:12" x14ac:dyDescent="0.25">
      <c r="A27" s="28">
        <v>0.48</v>
      </c>
      <c r="B27" s="29">
        <v>1</v>
      </c>
      <c r="C27" s="29">
        <v>1</v>
      </c>
      <c r="D27" s="29">
        <v>1</v>
      </c>
      <c r="E27" s="29">
        <v>1</v>
      </c>
      <c r="F27" s="29">
        <v>1</v>
      </c>
      <c r="G27" s="29">
        <v>1</v>
      </c>
      <c r="H27" s="29">
        <v>1</v>
      </c>
      <c r="I27" s="29">
        <v>1</v>
      </c>
      <c r="J27" s="29">
        <v>1</v>
      </c>
      <c r="K27" s="29">
        <v>1</v>
      </c>
      <c r="L27" s="29">
        <v>1</v>
      </c>
    </row>
    <row r="28" spans="1:12" x14ac:dyDescent="0.25">
      <c r="A28" s="28">
        <v>0.5</v>
      </c>
      <c r="B28" s="29">
        <v>1</v>
      </c>
      <c r="C28" s="29">
        <v>1</v>
      </c>
      <c r="D28" s="29">
        <v>1</v>
      </c>
      <c r="E28" s="29">
        <v>1</v>
      </c>
      <c r="F28" s="29">
        <v>1</v>
      </c>
      <c r="G28" s="29">
        <v>1</v>
      </c>
      <c r="H28" s="29">
        <v>1</v>
      </c>
      <c r="I28" s="29">
        <v>1</v>
      </c>
      <c r="J28" s="29">
        <v>1</v>
      </c>
      <c r="K28" s="29">
        <v>1</v>
      </c>
      <c r="L28" s="29">
        <v>1</v>
      </c>
    </row>
    <row r="29" spans="1:12" x14ac:dyDescent="0.25">
      <c r="A29" s="28">
        <v>0.52</v>
      </c>
      <c r="B29" s="29">
        <v>1</v>
      </c>
      <c r="C29" s="29">
        <v>1</v>
      </c>
      <c r="D29" s="29">
        <v>1</v>
      </c>
      <c r="E29" s="29">
        <v>1</v>
      </c>
      <c r="F29" s="29">
        <v>1</v>
      </c>
      <c r="G29" s="29">
        <v>1</v>
      </c>
      <c r="H29" s="29">
        <v>1</v>
      </c>
      <c r="I29" s="29">
        <v>1</v>
      </c>
      <c r="J29" s="29">
        <v>1</v>
      </c>
      <c r="K29" s="29">
        <v>1</v>
      </c>
      <c r="L29" s="29">
        <v>1</v>
      </c>
    </row>
    <row r="30" spans="1:12" x14ac:dyDescent="0.25">
      <c r="A30" s="28">
        <v>0.54</v>
      </c>
      <c r="B30" s="29">
        <v>1</v>
      </c>
      <c r="C30" s="29">
        <v>1</v>
      </c>
      <c r="D30" s="29">
        <v>1</v>
      </c>
      <c r="E30" s="29">
        <v>1</v>
      </c>
      <c r="F30" s="29">
        <v>1</v>
      </c>
      <c r="G30" s="29">
        <v>1</v>
      </c>
      <c r="H30" s="29">
        <v>1</v>
      </c>
      <c r="I30" s="29">
        <v>1</v>
      </c>
      <c r="J30" s="29">
        <v>1</v>
      </c>
      <c r="K30" s="29">
        <v>0.99</v>
      </c>
      <c r="L30" s="29">
        <v>0.99</v>
      </c>
    </row>
    <row r="31" spans="1:12" x14ac:dyDescent="0.25">
      <c r="A31" s="28">
        <v>0.56000000000000005</v>
      </c>
      <c r="B31" s="29">
        <v>1</v>
      </c>
      <c r="C31" s="29">
        <v>1</v>
      </c>
      <c r="D31" s="29">
        <v>1</v>
      </c>
      <c r="E31" s="29">
        <v>1</v>
      </c>
      <c r="F31" s="29">
        <v>1</v>
      </c>
      <c r="G31" s="29">
        <v>1</v>
      </c>
      <c r="H31" s="29">
        <v>1</v>
      </c>
      <c r="I31" s="29">
        <v>1</v>
      </c>
      <c r="J31" s="29">
        <v>0.99</v>
      </c>
      <c r="K31" s="29">
        <v>0.99</v>
      </c>
      <c r="L31" s="29">
        <v>0.98</v>
      </c>
    </row>
    <row r="32" spans="1:12" x14ac:dyDescent="0.25">
      <c r="A32" s="28">
        <v>0.57999999999999996</v>
      </c>
      <c r="B32" s="29">
        <v>1</v>
      </c>
      <c r="C32" s="29">
        <v>1</v>
      </c>
      <c r="D32" s="29">
        <v>1</v>
      </c>
      <c r="E32" s="29">
        <v>1</v>
      </c>
      <c r="F32" s="29">
        <v>1</v>
      </c>
      <c r="G32" s="29">
        <v>1</v>
      </c>
      <c r="H32" s="29">
        <v>1</v>
      </c>
      <c r="I32" s="29">
        <v>0.99</v>
      </c>
      <c r="J32" s="29">
        <v>0.99</v>
      </c>
      <c r="K32" s="29">
        <v>0.98</v>
      </c>
      <c r="L32" s="29">
        <v>0.98</v>
      </c>
    </row>
    <row r="33" spans="1:12" x14ac:dyDescent="0.25">
      <c r="A33" s="28">
        <v>0.6</v>
      </c>
      <c r="B33" s="29">
        <v>1</v>
      </c>
      <c r="C33" s="29">
        <v>1</v>
      </c>
      <c r="D33" s="29">
        <v>1</v>
      </c>
      <c r="E33" s="29">
        <v>1</v>
      </c>
      <c r="F33" s="29">
        <v>1</v>
      </c>
      <c r="G33" s="29">
        <v>1</v>
      </c>
      <c r="H33" s="29">
        <v>1</v>
      </c>
      <c r="I33" s="29">
        <v>0.99</v>
      </c>
      <c r="J33" s="29">
        <v>0.98</v>
      </c>
      <c r="K33" s="29">
        <v>0.98</v>
      </c>
      <c r="L33" s="29">
        <v>0.97</v>
      </c>
    </row>
    <row r="34" spans="1:12" x14ac:dyDescent="0.25">
      <c r="A34" s="28">
        <v>0.62</v>
      </c>
      <c r="B34" s="29">
        <v>1</v>
      </c>
      <c r="C34" s="29">
        <v>1</v>
      </c>
      <c r="D34" s="29">
        <v>1</v>
      </c>
      <c r="E34" s="29">
        <v>1</v>
      </c>
      <c r="F34" s="29">
        <v>1</v>
      </c>
      <c r="G34" s="29">
        <v>1</v>
      </c>
      <c r="H34" s="29">
        <v>0.99</v>
      </c>
      <c r="I34" s="29">
        <v>0.99</v>
      </c>
      <c r="J34" s="29">
        <v>0.98</v>
      </c>
      <c r="K34" s="29">
        <v>0.97</v>
      </c>
      <c r="L34" s="29">
        <v>0.96</v>
      </c>
    </row>
    <row r="35" spans="1:12" x14ac:dyDescent="0.25">
      <c r="A35" s="28">
        <v>0.64</v>
      </c>
      <c r="B35" s="29">
        <v>1</v>
      </c>
      <c r="C35" s="29">
        <v>1</v>
      </c>
      <c r="D35" s="29">
        <v>1</v>
      </c>
      <c r="E35" s="29">
        <v>1</v>
      </c>
      <c r="F35" s="29">
        <v>1</v>
      </c>
      <c r="G35" s="29">
        <v>1</v>
      </c>
      <c r="H35" s="29">
        <v>0.99</v>
      </c>
      <c r="I35" s="29">
        <v>0.98</v>
      </c>
      <c r="J35" s="29">
        <v>0.97</v>
      </c>
      <c r="K35" s="29">
        <v>0.96</v>
      </c>
      <c r="L35" s="29">
        <v>0.95</v>
      </c>
    </row>
    <row r="36" spans="1:12" x14ac:dyDescent="0.25">
      <c r="A36" s="28">
        <v>0.66</v>
      </c>
      <c r="B36" s="29">
        <v>1</v>
      </c>
      <c r="C36" s="29">
        <v>1</v>
      </c>
      <c r="D36" s="29">
        <v>1</v>
      </c>
      <c r="E36" s="29">
        <v>1</v>
      </c>
      <c r="F36" s="29">
        <v>1</v>
      </c>
      <c r="G36" s="29">
        <v>0.99</v>
      </c>
      <c r="H36" s="29">
        <v>0.99</v>
      </c>
      <c r="I36" s="29">
        <v>0.98</v>
      </c>
      <c r="J36" s="29">
        <v>0.97</v>
      </c>
      <c r="K36" s="29">
        <v>0.95</v>
      </c>
      <c r="L36" s="29">
        <v>0.94</v>
      </c>
    </row>
    <row r="37" spans="1:12" x14ac:dyDescent="0.25">
      <c r="A37" s="28">
        <v>0.68</v>
      </c>
      <c r="B37" s="29">
        <v>1</v>
      </c>
      <c r="C37" s="29">
        <v>1</v>
      </c>
      <c r="D37" s="29">
        <v>1</v>
      </c>
      <c r="E37" s="29">
        <v>1</v>
      </c>
      <c r="F37" s="29">
        <v>1</v>
      </c>
      <c r="G37" s="29">
        <v>0.99</v>
      </c>
      <c r="H37" s="29">
        <v>0.98</v>
      </c>
      <c r="I37" s="29">
        <v>0.97</v>
      </c>
      <c r="J37" s="29">
        <v>0.96</v>
      </c>
      <c r="K37" s="29">
        <v>0.95</v>
      </c>
      <c r="L37" s="29">
        <v>0.93</v>
      </c>
    </row>
    <row r="38" spans="1:12" x14ac:dyDescent="0.25">
      <c r="A38" s="28">
        <v>0.7</v>
      </c>
      <c r="B38" s="29">
        <v>1</v>
      </c>
      <c r="C38" s="29">
        <v>1</v>
      </c>
      <c r="D38" s="29">
        <v>1</v>
      </c>
      <c r="E38" s="29">
        <v>1</v>
      </c>
      <c r="F38" s="29">
        <v>1</v>
      </c>
      <c r="G38" s="29">
        <v>0.99</v>
      </c>
      <c r="H38" s="29">
        <v>0.98</v>
      </c>
      <c r="I38" s="29">
        <v>0.96</v>
      </c>
      <c r="J38" s="29">
        <v>0.95</v>
      </c>
      <c r="K38" s="29">
        <v>0.94</v>
      </c>
      <c r="L38" s="29">
        <v>0.92</v>
      </c>
    </row>
    <row r="39" spans="1:12" x14ac:dyDescent="0.25">
      <c r="A39" s="28">
        <v>0.72</v>
      </c>
      <c r="B39" s="29">
        <v>1</v>
      </c>
      <c r="C39" s="29">
        <v>1</v>
      </c>
      <c r="D39" s="29">
        <v>1</v>
      </c>
      <c r="E39" s="29">
        <v>1</v>
      </c>
      <c r="F39" s="29">
        <v>0.99</v>
      </c>
      <c r="G39" s="29">
        <v>0.98</v>
      </c>
      <c r="H39" s="29">
        <v>0.97</v>
      </c>
      <c r="I39" s="29">
        <v>0.96</v>
      </c>
      <c r="J39" s="29">
        <v>0.94</v>
      </c>
      <c r="K39" s="29">
        <v>0.93</v>
      </c>
      <c r="L39" s="29">
        <v>0.91</v>
      </c>
    </row>
    <row r="40" spans="1:12" x14ac:dyDescent="0.25">
      <c r="A40" s="28">
        <v>0.74</v>
      </c>
      <c r="B40" s="29">
        <v>1</v>
      </c>
      <c r="C40" s="29">
        <v>1</v>
      </c>
      <c r="D40" s="29">
        <v>1</v>
      </c>
      <c r="E40" s="29">
        <v>1</v>
      </c>
      <c r="F40" s="29">
        <v>0.99</v>
      </c>
      <c r="G40" s="29">
        <v>0.98</v>
      </c>
      <c r="H40" s="29">
        <v>0.97</v>
      </c>
      <c r="I40" s="29">
        <v>0.95</v>
      </c>
      <c r="J40" s="29">
        <v>0.93</v>
      </c>
      <c r="K40" s="29">
        <v>0.92</v>
      </c>
      <c r="L40" s="29">
        <v>0.9</v>
      </c>
    </row>
    <row r="41" spans="1:12" x14ac:dyDescent="0.25">
      <c r="A41" s="28">
        <v>0.76</v>
      </c>
      <c r="B41" s="29">
        <v>1</v>
      </c>
      <c r="C41" s="29">
        <v>1</v>
      </c>
      <c r="D41" s="29">
        <v>1</v>
      </c>
      <c r="E41" s="29">
        <v>1</v>
      </c>
      <c r="F41" s="29">
        <v>0.99</v>
      </c>
      <c r="G41" s="29">
        <v>0.97</v>
      </c>
      <c r="H41" s="29">
        <v>0.96</v>
      </c>
      <c r="I41" s="29">
        <v>0.94</v>
      </c>
      <c r="J41" s="29">
        <v>0.92</v>
      </c>
      <c r="K41" s="29">
        <v>0.91</v>
      </c>
      <c r="L41" s="29">
        <v>0.89</v>
      </c>
    </row>
    <row r="42" spans="1:12" x14ac:dyDescent="0.25">
      <c r="A42" s="28">
        <v>0.78</v>
      </c>
      <c r="B42" s="29">
        <v>1</v>
      </c>
      <c r="C42" s="29">
        <v>1</v>
      </c>
      <c r="D42" s="29">
        <v>1</v>
      </c>
      <c r="E42" s="29">
        <v>0.99</v>
      </c>
      <c r="F42" s="29">
        <v>0.98</v>
      </c>
      <c r="G42" s="29">
        <v>0.97</v>
      </c>
      <c r="H42" s="29">
        <v>0.95</v>
      </c>
      <c r="I42" s="29">
        <v>0.93</v>
      </c>
      <c r="J42" s="29">
        <v>0.91</v>
      </c>
      <c r="K42" s="29">
        <v>0.9</v>
      </c>
      <c r="L42" s="29">
        <v>0.88</v>
      </c>
    </row>
    <row r="43" spans="1:12" x14ac:dyDescent="0.25">
      <c r="A43" s="28">
        <v>0.8</v>
      </c>
      <c r="B43" s="29">
        <v>1</v>
      </c>
      <c r="C43" s="29">
        <v>1</v>
      </c>
      <c r="D43" s="29">
        <v>1</v>
      </c>
      <c r="E43" s="29">
        <v>0.99</v>
      </c>
      <c r="F43" s="29">
        <v>0.98</v>
      </c>
      <c r="G43" s="29">
        <v>0.96</v>
      </c>
      <c r="H43" s="29">
        <v>0.94</v>
      </c>
      <c r="I43" s="29">
        <v>0.92</v>
      </c>
      <c r="J43" s="29">
        <v>0.91</v>
      </c>
      <c r="K43" s="29">
        <v>0.89</v>
      </c>
      <c r="L43" s="29">
        <v>0.87</v>
      </c>
    </row>
    <row r="44" spans="1:12" x14ac:dyDescent="0.25">
      <c r="A44" s="28">
        <v>0.82</v>
      </c>
      <c r="B44" s="29">
        <v>1</v>
      </c>
      <c r="C44" s="29">
        <v>1</v>
      </c>
      <c r="D44" s="29">
        <v>1</v>
      </c>
      <c r="E44" s="29">
        <v>0.99</v>
      </c>
      <c r="F44" s="29">
        <v>0.97</v>
      </c>
      <c r="G44" s="29">
        <v>0.96</v>
      </c>
      <c r="H44" s="29">
        <v>0.94</v>
      </c>
      <c r="I44" s="29">
        <v>0.92</v>
      </c>
      <c r="J44" s="29">
        <v>0.9</v>
      </c>
      <c r="K44" s="29">
        <v>0.88</v>
      </c>
      <c r="L44" s="29">
        <v>0.86</v>
      </c>
    </row>
    <row r="45" spans="1:12" x14ac:dyDescent="0.25">
      <c r="A45" s="28">
        <v>0.84</v>
      </c>
      <c r="B45" s="29">
        <v>1</v>
      </c>
      <c r="C45" s="29">
        <v>1</v>
      </c>
      <c r="D45" s="29">
        <v>1</v>
      </c>
      <c r="E45" s="29">
        <v>0.99</v>
      </c>
      <c r="F45" s="29">
        <v>0.97</v>
      </c>
      <c r="G45" s="29">
        <v>0.95</v>
      </c>
      <c r="H45" s="29">
        <v>0.93</v>
      </c>
      <c r="I45" s="29">
        <v>0.91</v>
      </c>
      <c r="J45" s="29">
        <v>0.89</v>
      </c>
      <c r="K45" s="29">
        <v>0.87</v>
      </c>
      <c r="L45" s="29">
        <v>0.85</v>
      </c>
    </row>
    <row r="46" spans="1:12" x14ac:dyDescent="0.25">
      <c r="A46" s="28">
        <v>0.86</v>
      </c>
      <c r="B46" s="29">
        <v>1</v>
      </c>
      <c r="C46" s="29">
        <v>1</v>
      </c>
      <c r="D46" s="29">
        <v>0.99</v>
      </c>
      <c r="E46" s="29">
        <v>0.98</v>
      </c>
      <c r="F46" s="29">
        <v>0.96</v>
      </c>
      <c r="G46" s="29">
        <v>0.94</v>
      </c>
      <c r="H46" s="29">
        <v>0.92</v>
      </c>
      <c r="I46" s="29">
        <v>0.9</v>
      </c>
      <c r="J46" s="29">
        <v>0.88</v>
      </c>
      <c r="K46" s="29">
        <v>0.86</v>
      </c>
      <c r="L46" s="29">
        <v>0.84</v>
      </c>
    </row>
    <row r="47" spans="1:12" x14ac:dyDescent="0.25">
      <c r="A47" s="28">
        <v>0.88</v>
      </c>
      <c r="B47" s="29">
        <v>1</v>
      </c>
      <c r="C47" s="29">
        <v>1</v>
      </c>
      <c r="D47" s="29">
        <v>0.99</v>
      </c>
      <c r="E47" s="29">
        <v>0.97</v>
      </c>
      <c r="F47" s="29">
        <v>0.95</v>
      </c>
      <c r="G47" s="29">
        <v>0.93</v>
      </c>
      <c r="H47" s="29">
        <v>0.91</v>
      </c>
      <c r="I47" s="29">
        <v>0.89</v>
      </c>
      <c r="J47" s="29">
        <v>0.87</v>
      </c>
      <c r="K47" s="29">
        <v>0.85</v>
      </c>
      <c r="L47" s="29">
        <v>0.83</v>
      </c>
    </row>
    <row r="48" spans="1:12" x14ac:dyDescent="0.25">
      <c r="A48" s="28">
        <v>0.9</v>
      </c>
      <c r="B48" s="29">
        <v>1</v>
      </c>
      <c r="C48" s="29">
        <v>1</v>
      </c>
      <c r="D48" s="29">
        <v>0.99</v>
      </c>
      <c r="E48" s="29">
        <v>0.97</v>
      </c>
      <c r="F48" s="29">
        <v>0.95</v>
      </c>
      <c r="G48" s="29">
        <v>0.92</v>
      </c>
      <c r="H48" s="29">
        <v>0.9</v>
      </c>
      <c r="I48" s="29">
        <v>0.88</v>
      </c>
      <c r="J48" s="29">
        <v>0.86</v>
      </c>
      <c r="K48" s="29">
        <v>0.84</v>
      </c>
      <c r="L48" s="29">
        <v>0.82</v>
      </c>
    </row>
    <row r="49" spans="1:12" x14ac:dyDescent="0.25">
      <c r="A49" s="28">
        <v>0.92</v>
      </c>
      <c r="B49" s="29">
        <v>1</v>
      </c>
      <c r="C49" s="29">
        <v>1</v>
      </c>
      <c r="D49" s="29">
        <v>0.98</v>
      </c>
      <c r="E49" s="29">
        <v>0.96</v>
      </c>
      <c r="F49" s="29">
        <v>0.94</v>
      </c>
      <c r="G49" s="29">
        <v>0.91</v>
      </c>
      <c r="H49" s="29">
        <v>0.89</v>
      </c>
      <c r="I49" s="29">
        <v>0.87</v>
      </c>
      <c r="J49" s="29">
        <v>0.85</v>
      </c>
      <c r="K49" s="29">
        <v>0.82</v>
      </c>
      <c r="L49" s="29">
        <v>0.81</v>
      </c>
    </row>
    <row r="50" spans="1:12" x14ac:dyDescent="0.25">
      <c r="A50" s="28">
        <v>0.94</v>
      </c>
      <c r="B50" s="29">
        <v>1</v>
      </c>
      <c r="C50" s="29">
        <v>1</v>
      </c>
      <c r="D50" s="29">
        <v>0.98</v>
      </c>
      <c r="E50" s="29">
        <v>0.95</v>
      </c>
      <c r="F50" s="29">
        <v>0.93</v>
      </c>
      <c r="G50" s="29">
        <v>0.9</v>
      </c>
      <c r="H50" s="29">
        <v>0.88</v>
      </c>
      <c r="I50" s="29">
        <v>0.86</v>
      </c>
      <c r="J50" s="29">
        <v>0.84</v>
      </c>
      <c r="K50" s="29">
        <v>0.81</v>
      </c>
      <c r="L50" s="29">
        <v>0.8</v>
      </c>
    </row>
    <row r="51" spans="1:12" x14ac:dyDescent="0.25">
      <c r="A51" s="28">
        <v>0.96</v>
      </c>
      <c r="B51" s="29">
        <v>1</v>
      </c>
      <c r="C51" s="29">
        <v>0.99</v>
      </c>
      <c r="D51" s="29">
        <v>0.97</v>
      </c>
      <c r="E51" s="29">
        <v>0.94</v>
      </c>
      <c r="F51" s="29">
        <v>0.92</v>
      </c>
      <c r="G51" s="29">
        <v>0.9</v>
      </c>
      <c r="H51" s="29">
        <v>0.87</v>
      </c>
      <c r="I51" s="29">
        <v>0.85</v>
      </c>
      <c r="J51" s="29">
        <v>0.82</v>
      </c>
      <c r="K51" s="29">
        <v>0.8</v>
      </c>
      <c r="L51" s="29">
        <v>0.79</v>
      </c>
    </row>
    <row r="52" spans="1:12" x14ac:dyDescent="0.25">
      <c r="A52" s="28">
        <v>0.98</v>
      </c>
      <c r="B52" s="29">
        <v>1</v>
      </c>
      <c r="C52" s="29">
        <v>0.98</v>
      </c>
      <c r="D52" s="29">
        <v>0.96</v>
      </c>
      <c r="E52" s="29">
        <v>0.94</v>
      </c>
      <c r="F52" s="29">
        <v>0.91</v>
      </c>
      <c r="G52" s="29">
        <v>0.89</v>
      </c>
      <c r="H52" s="29">
        <v>0.86</v>
      </c>
      <c r="I52" s="29">
        <v>0.84</v>
      </c>
      <c r="J52" s="29">
        <v>0.81</v>
      </c>
      <c r="K52" s="29">
        <v>0.79</v>
      </c>
      <c r="L52" s="29">
        <v>0.78</v>
      </c>
    </row>
    <row r="53" spans="1:12" x14ac:dyDescent="0.25">
      <c r="A53" s="28">
        <v>1</v>
      </c>
      <c r="B53" s="29">
        <v>1</v>
      </c>
      <c r="C53" s="29">
        <v>0.98</v>
      </c>
      <c r="D53" s="29">
        <v>0.95</v>
      </c>
      <c r="E53" s="29">
        <v>0.93</v>
      </c>
      <c r="F53" s="29">
        <v>0.9</v>
      </c>
      <c r="G53" s="29">
        <v>0.88</v>
      </c>
      <c r="H53" s="29">
        <v>0.85</v>
      </c>
      <c r="I53" s="29">
        <v>0.83</v>
      </c>
      <c r="J53" s="29">
        <v>0.8</v>
      </c>
      <c r="K53" s="29">
        <v>0.78</v>
      </c>
      <c r="L53" s="29">
        <v>0.77</v>
      </c>
    </row>
    <row r="54" spans="1:12" x14ac:dyDescent="0.25">
      <c r="A54" s="28">
        <v>1.02</v>
      </c>
      <c r="B54" s="29">
        <v>0.98</v>
      </c>
      <c r="C54" s="29">
        <v>0.96</v>
      </c>
      <c r="D54" s="29">
        <v>0.94</v>
      </c>
      <c r="E54" s="29">
        <v>0.92</v>
      </c>
      <c r="F54" s="29">
        <v>0.89</v>
      </c>
      <c r="G54" s="29">
        <v>0.87</v>
      </c>
      <c r="H54" s="29">
        <v>0.84</v>
      </c>
      <c r="I54" s="29">
        <v>0.82</v>
      </c>
      <c r="J54" s="29">
        <v>0.79</v>
      </c>
      <c r="K54" s="29">
        <v>0.77</v>
      </c>
      <c r="L54" s="29">
        <v>0.76</v>
      </c>
    </row>
    <row r="55" spans="1:12" x14ac:dyDescent="0.25">
      <c r="A55" s="28">
        <v>1.04</v>
      </c>
      <c r="B55" s="29">
        <v>0.96</v>
      </c>
      <c r="C55" s="29">
        <v>0.95</v>
      </c>
      <c r="D55" s="29">
        <v>0.93</v>
      </c>
      <c r="E55" s="29">
        <v>0.9</v>
      </c>
      <c r="F55" s="29">
        <v>0.88</v>
      </c>
      <c r="G55" s="29">
        <v>0.86</v>
      </c>
      <c r="H55" s="29">
        <v>0.83</v>
      </c>
      <c r="I55" s="29">
        <v>0.81</v>
      </c>
      <c r="J55" s="29">
        <v>0.78</v>
      </c>
      <c r="K55" s="29">
        <v>0.76</v>
      </c>
      <c r="L55" s="29">
        <v>0.75</v>
      </c>
    </row>
    <row r="56" spans="1:12" x14ac:dyDescent="0.25">
      <c r="A56" s="28">
        <v>1.06</v>
      </c>
      <c r="B56" s="29">
        <v>0.94</v>
      </c>
      <c r="C56" s="29">
        <v>0.94</v>
      </c>
      <c r="D56" s="29">
        <v>0.92</v>
      </c>
      <c r="E56" s="29">
        <v>0.89</v>
      </c>
      <c r="F56" s="29">
        <v>0.87</v>
      </c>
      <c r="G56" s="29">
        <v>0.85</v>
      </c>
      <c r="H56" s="29">
        <v>0.82</v>
      </c>
      <c r="I56" s="29">
        <v>0.8</v>
      </c>
      <c r="J56" s="29">
        <v>0.78</v>
      </c>
      <c r="K56" s="29">
        <v>0.75</v>
      </c>
      <c r="L56" s="29">
        <v>0.74</v>
      </c>
    </row>
    <row r="57" spans="1:12" x14ac:dyDescent="0.25">
      <c r="A57" s="28">
        <v>1.08</v>
      </c>
      <c r="B57" s="29">
        <v>0.93</v>
      </c>
      <c r="C57" s="29">
        <v>0.92</v>
      </c>
      <c r="D57" s="29">
        <v>0.9</v>
      </c>
      <c r="E57" s="29">
        <v>0.88</v>
      </c>
      <c r="F57" s="29">
        <v>0.86</v>
      </c>
      <c r="G57" s="29">
        <v>0.84</v>
      </c>
      <c r="H57" s="29">
        <v>0.81</v>
      </c>
      <c r="I57" s="29">
        <v>0.79</v>
      </c>
      <c r="J57" s="29">
        <v>0.77</v>
      </c>
      <c r="K57" s="29">
        <v>0.75</v>
      </c>
      <c r="L57" s="29">
        <v>0.73</v>
      </c>
    </row>
    <row r="58" spans="1:12" x14ac:dyDescent="0.25">
      <c r="A58" s="28">
        <v>1.1000000000000001</v>
      </c>
      <c r="B58" s="29">
        <v>0.91</v>
      </c>
      <c r="C58" s="29">
        <v>0.91</v>
      </c>
      <c r="D58" s="29">
        <v>0.89</v>
      </c>
      <c r="E58" s="29">
        <v>0.87</v>
      </c>
      <c r="F58" s="29">
        <v>0.85</v>
      </c>
      <c r="G58" s="29">
        <v>0.82</v>
      </c>
      <c r="H58" s="29">
        <v>0.8</v>
      </c>
      <c r="I58" s="29">
        <v>0.78</v>
      </c>
      <c r="J58" s="29">
        <v>0.76</v>
      </c>
      <c r="K58" s="29">
        <v>0.74</v>
      </c>
      <c r="L58" s="29">
        <v>0.72</v>
      </c>
    </row>
    <row r="59" spans="1:12" x14ac:dyDescent="0.25">
      <c r="A59" s="28">
        <v>1.1200000000000001</v>
      </c>
      <c r="B59" s="29">
        <v>0.89</v>
      </c>
      <c r="C59" s="29">
        <v>0.89</v>
      </c>
      <c r="D59" s="29">
        <v>0.88</v>
      </c>
      <c r="E59" s="29">
        <v>0.86</v>
      </c>
      <c r="F59" s="29">
        <v>0.84</v>
      </c>
      <c r="G59" s="29">
        <v>0.81</v>
      </c>
      <c r="H59" s="29">
        <v>0.79</v>
      </c>
      <c r="I59" s="29">
        <v>0.77</v>
      </c>
      <c r="J59" s="29">
        <v>0.75</v>
      </c>
      <c r="K59" s="29">
        <v>0.73</v>
      </c>
      <c r="L59" s="29">
        <v>0.71</v>
      </c>
    </row>
    <row r="60" spans="1:12" x14ac:dyDescent="0.25">
      <c r="A60" s="28">
        <v>1.1399999999999999</v>
      </c>
      <c r="B60" s="29">
        <v>0.88</v>
      </c>
      <c r="C60" s="29">
        <v>0.88</v>
      </c>
      <c r="D60" s="29">
        <v>0.87</v>
      </c>
      <c r="E60" s="29">
        <v>0.85</v>
      </c>
      <c r="F60" s="29">
        <v>0.83</v>
      </c>
      <c r="G60" s="29">
        <v>0.8</v>
      </c>
      <c r="H60" s="29">
        <v>0.78</v>
      </c>
      <c r="I60" s="29">
        <v>0.76</v>
      </c>
      <c r="J60" s="29">
        <v>0.74</v>
      </c>
      <c r="K60" s="29">
        <v>0.72</v>
      </c>
      <c r="L60" s="29">
        <v>0.7</v>
      </c>
    </row>
    <row r="61" spans="1:12" x14ac:dyDescent="0.25">
      <c r="A61" s="28">
        <v>1.1599999999999999</v>
      </c>
      <c r="B61" s="29">
        <v>0.86</v>
      </c>
      <c r="C61" s="29">
        <v>0.86</v>
      </c>
      <c r="D61" s="29">
        <v>0.85</v>
      </c>
      <c r="E61" s="29">
        <v>0.84</v>
      </c>
      <c r="F61" s="29">
        <v>0.82</v>
      </c>
      <c r="G61" s="29">
        <v>0.79</v>
      </c>
      <c r="H61" s="29">
        <v>0.77</v>
      </c>
      <c r="I61" s="29">
        <v>0.75</v>
      </c>
      <c r="J61" s="29">
        <v>0.73</v>
      </c>
      <c r="K61" s="29">
        <v>0.71</v>
      </c>
      <c r="L61" s="29">
        <v>0.69</v>
      </c>
    </row>
    <row r="62" spans="1:12" x14ac:dyDescent="0.25">
      <c r="A62" s="28">
        <v>1.18</v>
      </c>
      <c r="B62" s="29">
        <v>0.85</v>
      </c>
      <c r="C62" s="29">
        <v>0.85</v>
      </c>
      <c r="D62" s="29">
        <v>0.84</v>
      </c>
      <c r="E62" s="29">
        <v>0.83</v>
      </c>
      <c r="F62" s="29">
        <v>0.81</v>
      </c>
      <c r="G62" s="29">
        <v>0.78</v>
      </c>
      <c r="H62" s="29">
        <v>0.76</v>
      </c>
      <c r="I62" s="29">
        <v>0.74</v>
      </c>
      <c r="J62" s="29">
        <v>0.72</v>
      </c>
      <c r="K62" s="29">
        <v>0.7</v>
      </c>
      <c r="L62" s="29">
        <v>0.68</v>
      </c>
    </row>
    <row r="63" spans="1:12" x14ac:dyDescent="0.25">
      <c r="A63" s="28">
        <v>1.2</v>
      </c>
      <c r="B63" s="29">
        <v>0.83</v>
      </c>
      <c r="C63" s="29">
        <v>0.83</v>
      </c>
      <c r="D63" s="29">
        <v>0.83</v>
      </c>
      <c r="E63" s="29">
        <v>0.81</v>
      </c>
      <c r="F63" s="29">
        <v>0.8</v>
      </c>
      <c r="G63" s="29">
        <v>0.77</v>
      </c>
      <c r="H63" s="29">
        <v>0.75</v>
      </c>
      <c r="I63" s="29">
        <v>0.73</v>
      </c>
      <c r="J63" s="29">
        <v>0.71</v>
      </c>
      <c r="K63" s="29">
        <v>0.69</v>
      </c>
      <c r="L63" s="29">
        <v>0.67</v>
      </c>
    </row>
    <row r="64" spans="1:12" x14ac:dyDescent="0.25">
      <c r="A64" s="28">
        <v>1.22</v>
      </c>
      <c r="B64" s="29">
        <v>0.82</v>
      </c>
      <c r="C64" s="29">
        <v>0.82</v>
      </c>
      <c r="D64" s="29">
        <v>0.82</v>
      </c>
      <c r="E64" s="29">
        <v>0.8</v>
      </c>
      <c r="F64" s="29">
        <v>0.79</v>
      </c>
      <c r="G64" s="29">
        <v>0.77</v>
      </c>
      <c r="H64" s="29">
        <v>0.74</v>
      </c>
      <c r="I64" s="29">
        <v>0.72</v>
      </c>
      <c r="J64" s="29">
        <v>0.7</v>
      </c>
      <c r="K64" s="29">
        <v>0.68</v>
      </c>
      <c r="L64" s="29">
        <v>0.66</v>
      </c>
    </row>
    <row r="65" spans="1:12" x14ac:dyDescent="0.25">
      <c r="A65" s="28">
        <v>1.24</v>
      </c>
      <c r="B65" s="29">
        <v>0.81</v>
      </c>
      <c r="C65" s="29">
        <v>0.81</v>
      </c>
      <c r="D65" s="29">
        <v>0.8</v>
      </c>
      <c r="E65" s="29">
        <v>0.79</v>
      </c>
      <c r="F65" s="29">
        <v>0.78</v>
      </c>
      <c r="G65" s="29">
        <v>0.76</v>
      </c>
      <c r="H65" s="29">
        <v>0.73</v>
      </c>
      <c r="I65" s="29">
        <v>0.71</v>
      </c>
      <c r="J65" s="29">
        <v>0.69</v>
      </c>
      <c r="K65" s="29">
        <v>0.67</v>
      </c>
      <c r="L65" s="29">
        <v>0.66</v>
      </c>
    </row>
    <row r="66" spans="1:12" x14ac:dyDescent="0.25">
      <c r="A66" s="28">
        <v>1.26</v>
      </c>
      <c r="B66" s="29">
        <v>0.79</v>
      </c>
      <c r="C66" s="29">
        <v>0.79</v>
      </c>
      <c r="D66" s="29">
        <v>0.79</v>
      </c>
      <c r="E66" s="29">
        <v>0.78</v>
      </c>
      <c r="F66" s="29">
        <v>0.77</v>
      </c>
      <c r="G66" s="29">
        <v>0.75</v>
      </c>
      <c r="H66" s="29">
        <v>0.73</v>
      </c>
      <c r="I66" s="29">
        <v>0.71</v>
      </c>
      <c r="J66" s="29">
        <v>0.68</v>
      </c>
      <c r="K66" s="29">
        <v>0.67</v>
      </c>
      <c r="L66" s="29">
        <v>0.65</v>
      </c>
    </row>
    <row r="67" spans="1:12" x14ac:dyDescent="0.25">
      <c r="A67" s="28">
        <v>1.28</v>
      </c>
      <c r="B67" s="29">
        <v>0.78</v>
      </c>
      <c r="C67" s="29">
        <v>0.78</v>
      </c>
      <c r="D67" s="29">
        <v>0.78</v>
      </c>
      <c r="E67" s="29">
        <v>0.77</v>
      </c>
      <c r="F67" s="29">
        <v>0.76</v>
      </c>
      <c r="G67" s="29">
        <v>0.74</v>
      </c>
      <c r="H67" s="29">
        <v>0.72</v>
      </c>
      <c r="I67" s="29">
        <v>0.7</v>
      </c>
      <c r="J67" s="29">
        <v>0.68</v>
      </c>
      <c r="K67" s="29">
        <v>0.66</v>
      </c>
      <c r="L67" s="29">
        <v>0.64</v>
      </c>
    </row>
    <row r="68" spans="1:12" x14ac:dyDescent="0.25">
      <c r="A68" s="28">
        <v>1.3</v>
      </c>
      <c r="B68" s="29">
        <v>0.77</v>
      </c>
      <c r="C68" s="29">
        <v>0.77</v>
      </c>
      <c r="D68" s="29">
        <v>0.77</v>
      </c>
      <c r="E68" s="29">
        <v>0.76</v>
      </c>
      <c r="F68" s="29">
        <v>0.75</v>
      </c>
      <c r="G68" s="29">
        <v>0.73</v>
      </c>
      <c r="H68" s="29">
        <v>0.71</v>
      </c>
      <c r="I68" s="29">
        <v>0.69</v>
      </c>
      <c r="J68" s="29">
        <v>0.67</v>
      </c>
      <c r="K68" s="29">
        <v>0.65</v>
      </c>
      <c r="L68" s="29">
        <v>0.63</v>
      </c>
    </row>
    <row r="69" spans="1:12" x14ac:dyDescent="0.25">
      <c r="A69" s="28">
        <v>1.32</v>
      </c>
      <c r="B69" s="29">
        <v>0.76</v>
      </c>
      <c r="C69" s="29">
        <v>0.76</v>
      </c>
      <c r="D69" s="29">
        <v>0.76</v>
      </c>
      <c r="E69" s="29">
        <v>0.75</v>
      </c>
      <c r="F69" s="29">
        <v>0.74</v>
      </c>
      <c r="G69" s="29">
        <v>0.72</v>
      </c>
      <c r="H69" s="29">
        <v>0.7</v>
      </c>
      <c r="I69" s="29">
        <v>0.68</v>
      </c>
      <c r="J69" s="29">
        <v>0.66</v>
      </c>
      <c r="K69" s="29">
        <v>0.64</v>
      </c>
      <c r="L69" s="29">
        <v>0.63</v>
      </c>
    </row>
    <row r="70" spans="1:12" x14ac:dyDescent="0.25">
      <c r="A70" s="28">
        <v>1.34</v>
      </c>
      <c r="B70" s="29">
        <v>0.75</v>
      </c>
      <c r="C70" s="29">
        <v>0.75</v>
      </c>
      <c r="D70" s="29">
        <v>0.75</v>
      </c>
      <c r="E70" s="29">
        <v>0.74</v>
      </c>
      <c r="F70" s="29">
        <v>0.73</v>
      </c>
      <c r="G70" s="29">
        <v>0.71</v>
      </c>
      <c r="H70" s="29">
        <v>0.69</v>
      </c>
      <c r="I70" s="29">
        <v>0.67</v>
      </c>
      <c r="J70" s="29">
        <v>0.65</v>
      </c>
      <c r="K70" s="29">
        <v>0.63</v>
      </c>
      <c r="L70" s="29">
        <v>0.62</v>
      </c>
    </row>
    <row r="71" spans="1:12" x14ac:dyDescent="0.25">
      <c r="A71" s="28">
        <v>1.36</v>
      </c>
      <c r="B71" s="29">
        <v>0.74</v>
      </c>
      <c r="C71" s="29">
        <v>0.74</v>
      </c>
      <c r="D71" s="29">
        <v>0.74</v>
      </c>
      <c r="E71" s="29">
        <v>0.73</v>
      </c>
      <c r="F71" s="29">
        <v>0.72</v>
      </c>
      <c r="G71" s="29">
        <v>0.7</v>
      </c>
      <c r="H71" s="29">
        <v>0.68</v>
      </c>
      <c r="I71" s="29">
        <v>0.66</v>
      </c>
      <c r="J71" s="29">
        <v>0.65</v>
      </c>
      <c r="K71" s="29">
        <v>0.63</v>
      </c>
      <c r="L71" s="29">
        <v>0.61</v>
      </c>
    </row>
    <row r="72" spans="1:12" x14ac:dyDescent="0.25">
      <c r="A72" s="28">
        <v>1.38</v>
      </c>
      <c r="B72" s="29">
        <v>0.73</v>
      </c>
      <c r="C72" s="29">
        <v>0.73</v>
      </c>
      <c r="D72" s="29">
        <v>0.72</v>
      </c>
      <c r="E72" s="29">
        <v>0.72</v>
      </c>
      <c r="F72" s="29">
        <v>0.71</v>
      </c>
      <c r="G72" s="29">
        <v>0.69</v>
      </c>
      <c r="H72" s="29">
        <v>0.67</v>
      </c>
      <c r="I72" s="29">
        <v>0.66</v>
      </c>
      <c r="J72" s="29">
        <v>0.64</v>
      </c>
      <c r="K72" s="29">
        <v>0.62</v>
      </c>
      <c r="L72" s="29">
        <v>0.6</v>
      </c>
    </row>
    <row r="73" spans="1:12" x14ac:dyDescent="0.25">
      <c r="A73" s="28">
        <v>1.4</v>
      </c>
      <c r="B73" s="29">
        <v>0.71</v>
      </c>
      <c r="C73" s="29">
        <v>0.71</v>
      </c>
      <c r="D73" s="29">
        <v>0.71</v>
      </c>
      <c r="E73" s="29">
        <v>0.71</v>
      </c>
      <c r="F73" s="29">
        <v>0.7</v>
      </c>
      <c r="G73" s="29">
        <v>0.68</v>
      </c>
      <c r="H73" s="29">
        <v>0.67</v>
      </c>
      <c r="I73" s="29">
        <v>0.65</v>
      </c>
      <c r="J73" s="29">
        <v>0.63</v>
      </c>
      <c r="K73" s="29">
        <v>0.61</v>
      </c>
      <c r="L73" s="29">
        <v>0.6</v>
      </c>
    </row>
    <row r="74" spans="1:12" x14ac:dyDescent="0.25">
      <c r="A74" s="28">
        <v>1.42</v>
      </c>
      <c r="B74" s="29">
        <v>0.7</v>
      </c>
      <c r="C74" s="29">
        <v>0.7</v>
      </c>
      <c r="D74" s="29">
        <v>0.7</v>
      </c>
      <c r="E74" s="29">
        <v>0.7</v>
      </c>
      <c r="F74" s="29">
        <v>0.69</v>
      </c>
      <c r="G74" s="29">
        <v>0.68</v>
      </c>
      <c r="H74" s="29">
        <v>0.66</v>
      </c>
      <c r="I74" s="29">
        <v>0.64</v>
      </c>
      <c r="J74" s="29">
        <v>0.62</v>
      </c>
      <c r="K74" s="29">
        <v>0.61</v>
      </c>
      <c r="L74" s="29">
        <v>0.59</v>
      </c>
    </row>
    <row r="75" spans="1:12" x14ac:dyDescent="0.25">
      <c r="A75" s="28">
        <v>1.44</v>
      </c>
      <c r="B75" s="29">
        <v>0.69</v>
      </c>
      <c r="C75" s="29">
        <v>0.69</v>
      </c>
      <c r="D75" s="29">
        <v>0.69</v>
      </c>
      <c r="E75" s="29">
        <v>0.69</v>
      </c>
      <c r="F75" s="29">
        <v>0.68</v>
      </c>
      <c r="G75" s="29">
        <v>0.67</v>
      </c>
      <c r="H75" s="29">
        <v>0.65</v>
      </c>
      <c r="I75" s="29">
        <v>0.63</v>
      </c>
      <c r="J75" s="29">
        <v>0.62</v>
      </c>
      <c r="K75" s="29">
        <v>0.6</v>
      </c>
      <c r="L75" s="29">
        <v>0.57999999999999996</v>
      </c>
    </row>
    <row r="76" spans="1:12" x14ac:dyDescent="0.25">
      <c r="A76" s="28">
        <v>1.46</v>
      </c>
      <c r="B76" s="29">
        <v>0.69</v>
      </c>
      <c r="C76" s="29">
        <v>0.69</v>
      </c>
      <c r="D76" s="29">
        <v>0.69</v>
      </c>
      <c r="E76" s="29">
        <v>0.68</v>
      </c>
      <c r="F76" s="29">
        <v>0.67</v>
      </c>
      <c r="G76" s="29">
        <v>0.66</v>
      </c>
      <c r="H76" s="29">
        <v>0.64</v>
      </c>
      <c r="I76" s="29">
        <v>0.63</v>
      </c>
      <c r="J76" s="29">
        <v>0.61</v>
      </c>
      <c r="K76" s="29">
        <v>0.59</v>
      </c>
      <c r="L76" s="29">
        <v>0.57999999999999996</v>
      </c>
    </row>
    <row r="77" spans="1:12" x14ac:dyDescent="0.25">
      <c r="A77" s="28">
        <v>1.48</v>
      </c>
      <c r="B77" s="29">
        <v>0.68</v>
      </c>
      <c r="C77" s="29">
        <v>0.68</v>
      </c>
      <c r="D77" s="29">
        <v>0.68</v>
      </c>
      <c r="E77" s="29">
        <v>0.67</v>
      </c>
      <c r="F77" s="29">
        <v>0.66</v>
      </c>
      <c r="G77" s="29">
        <v>0.65</v>
      </c>
      <c r="H77" s="29">
        <v>0.64</v>
      </c>
      <c r="I77" s="29">
        <v>0.62</v>
      </c>
      <c r="J77" s="29">
        <v>0.6</v>
      </c>
      <c r="K77" s="29">
        <v>0.59</v>
      </c>
      <c r="L77" s="29">
        <v>0.56999999999999995</v>
      </c>
    </row>
    <row r="78" spans="1:12" x14ac:dyDescent="0.25">
      <c r="A78" s="28">
        <v>1.5</v>
      </c>
      <c r="B78" s="29">
        <v>0.67</v>
      </c>
      <c r="C78" s="29">
        <v>0.67</v>
      </c>
      <c r="D78" s="29">
        <v>0.67</v>
      </c>
      <c r="E78" s="29">
        <v>0.66</v>
      </c>
      <c r="F78" s="29">
        <v>0.66</v>
      </c>
      <c r="G78" s="29">
        <v>0.64</v>
      </c>
      <c r="H78" s="29">
        <v>0.63</v>
      </c>
      <c r="I78" s="29">
        <v>0.61</v>
      </c>
      <c r="J78" s="29">
        <v>0.6</v>
      </c>
      <c r="K78" s="29">
        <v>0.57999999999999996</v>
      </c>
      <c r="L78" s="29">
        <v>0.56000000000000005</v>
      </c>
    </row>
    <row r="79" spans="1:12" x14ac:dyDescent="0.25">
      <c r="A79" s="28">
        <v>1.52</v>
      </c>
      <c r="B79" s="29">
        <v>0.66</v>
      </c>
      <c r="C79" s="29">
        <v>0.66</v>
      </c>
      <c r="D79" s="29">
        <v>0.66</v>
      </c>
      <c r="E79" s="29">
        <v>0.66</v>
      </c>
      <c r="F79" s="29">
        <v>0.65</v>
      </c>
      <c r="G79" s="29">
        <v>0.64</v>
      </c>
      <c r="H79" s="29">
        <v>0.62</v>
      </c>
      <c r="I79" s="29">
        <v>0.61</v>
      </c>
      <c r="J79" s="29">
        <v>0.59</v>
      </c>
      <c r="K79" s="29">
        <v>0.56999999999999995</v>
      </c>
      <c r="L79" s="29">
        <v>0.56000000000000005</v>
      </c>
    </row>
    <row r="80" spans="1:12" x14ac:dyDescent="0.25">
      <c r="A80" s="28">
        <v>1.54</v>
      </c>
      <c r="B80" s="29">
        <v>0.65</v>
      </c>
      <c r="C80" s="29">
        <v>0.65</v>
      </c>
      <c r="D80" s="29">
        <v>0.65</v>
      </c>
      <c r="E80" s="29">
        <v>0.65</v>
      </c>
      <c r="F80" s="29">
        <v>0.64</v>
      </c>
      <c r="G80" s="29">
        <v>0.63</v>
      </c>
      <c r="H80" s="29">
        <v>0.61</v>
      </c>
      <c r="I80" s="29">
        <v>0.6</v>
      </c>
      <c r="J80" s="29">
        <v>0.57999999999999996</v>
      </c>
      <c r="K80" s="29">
        <v>0.56999999999999995</v>
      </c>
      <c r="L80" s="29">
        <v>0.55000000000000004</v>
      </c>
    </row>
    <row r="81" spans="1:12" x14ac:dyDescent="0.25">
      <c r="A81" s="28">
        <v>1.56</v>
      </c>
      <c r="B81" s="29">
        <v>0.64</v>
      </c>
      <c r="C81" s="29">
        <v>0.64</v>
      </c>
      <c r="D81" s="29">
        <v>0.64</v>
      </c>
      <c r="E81" s="29">
        <v>0.64</v>
      </c>
      <c r="F81" s="29">
        <v>0.63</v>
      </c>
      <c r="G81" s="29">
        <v>0.62</v>
      </c>
      <c r="H81" s="29">
        <v>0.61</v>
      </c>
      <c r="I81" s="29">
        <v>0.59</v>
      </c>
      <c r="J81" s="29">
        <v>0.57999999999999996</v>
      </c>
      <c r="K81" s="29">
        <v>0.56000000000000005</v>
      </c>
      <c r="L81" s="29">
        <v>0.55000000000000004</v>
      </c>
    </row>
    <row r="82" spans="1:12" x14ac:dyDescent="0.25">
      <c r="A82" s="28">
        <v>1.58</v>
      </c>
      <c r="B82" s="29">
        <v>0.63</v>
      </c>
      <c r="C82" s="29">
        <v>0.63</v>
      </c>
      <c r="D82" s="29">
        <v>0.63</v>
      </c>
      <c r="E82" s="29">
        <v>0.63</v>
      </c>
      <c r="F82" s="29">
        <v>0.63</v>
      </c>
      <c r="G82" s="29">
        <v>0.61</v>
      </c>
      <c r="H82" s="29">
        <v>0.6</v>
      </c>
      <c r="I82" s="29">
        <v>0.59</v>
      </c>
      <c r="J82" s="29">
        <v>0.56999999999999995</v>
      </c>
      <c r="K82" s="29">
        <v>0.55000000000000004</v>
      </c>
      <c r="L82" s="29">
        <v>0.54</v>
      </c>
    </row>
    <row r="83" spans="1:12" x14ac:dyDescent="0.25">
      <c r="A83" s="28">
        <v>1.6</v>
      </c>
      <c r="B83" s="29">
        <v>0.63</v>
      </c>
      <c r="C83" s="29">
        <v>0.63</v>
      </c>
      <c r="D83" s="29">
        <v>0.63</v>
      </c>
      <c r="E83" s="29">
        <v>0.62</v>
      </c>
      <c r="F83" s="29">
        <v>0.62</v>
      </c>
      <c r="G83" s="29">
        <v>0.61</v>
      </c>
      <c r="H83" s="29">
        <v>0.59</v>
      </c>
      <c r="I83" s="29">
        <v>0.57999999999999996</v>
      </c>
      <c r="J83" s="29">
        <v>0.56000000000000005</v>
      </c>
      <c r="K83" s="29">
        <v>0.55000000000000004</v>
      </c>
      <c r="L83" s="29">
        <v>0.53</v>
      </c>
    </row>
    <row r="84" spans="1:12" x14ac:dyDescent="0.25">
      <c r="A84" s="28">
        <v>1.62</v>
      </c>
      <c r="B84" s="29">
        <v>0.62</v>
      </c>
      <c r="C84" s="29">
        <v>0.62</v>
      </c>
      <c r="D84" s="29">
        <v>0.62</v>
      </c>
      <c r="E84" s="29">
        <v>0.62</v>
      </c>
      <c r="F84" s="29">
        <v>0.61</v>
      </c>
      <c r="G84" s="29">
        <v>0.6</v>
      </c>
      <c r="H84" s="29">
        <v>0.59</v>
      </c>
      <c r="I84" s="29">
        <v>0.56999999999999995</v>
      </c>
      <c r="J84" s="29">
        <v>0.56000000000000005</v>
      </c>
      <c r="K84" s="29">
        <v>0.54</v>
      </c>
      <c r="L84" s="29">
        <v>0.53</v>
      </c>
    </row>
    <row r="85" spans="1:12" x14ac:dyDescent="0.25">
      <c r="A85" s="28">
        <v>1.64</v>
      </c>
      <c r="B85" s="29">
        <v>0.61</v>
      </c>
      <c r="C85" s="29">
        <v>0.61</v>
      </c>
      <c r="D85" s="29">
        <v>0.61</v>
      </c>
      <c r="E85" s="29">
        <v>0.61</v>
      </c>
      <c r="F85" s="29">
        <v>0.6</v>
      </c>
      <c r="G85" s="29">
        <v>0.59</v>
      </c>
      <c r="H85" s="29">
        <v>0.57999999999999996</v>
      </c>
      <c r="I85" s="29">
        <v>0.56999999999999995</v>
      </c>
      <c r="J85" s="29">
        <v>0.55000000000000004</v>
      </c>
      <c r="K85" s="29">
        <v>0.54</v>
      </c>
      <c r="L85" s="29">
        <v>0.52</v>
      </c>
    </row>
    <row r="86" spans="1:12" x14ac:dyDescent="0.25">
      <c r="A86" s="28">
        <v>1.66</v>
      </c>
      <c r="B86" s="29">
        <v>0.6</v>
      </c>
      <c r="C86" s="29">
        <v>0.6</v>
      </c>
      <c r="D86" s="29">
        <v>0.6</v>
      </c>
      <c r="E86" s="29">
        <v>0.6</v>
      </c>
      <c r="F86" s="29">
        <v>0.6</v>
      </c>
      <c r="G86" s="29">
        <v>0.59</v>
      </c>
      <c r="H86" s="29">
        <v>0.57999999999999996</v>
      </c>
      <c r="I86" s="29">
        <v>0.56000000000000005</v>
      </c>
      <c r="J86" s="29">
        <v>0.55000000000000004</v>
      </c>
      <c r="K86" s="29">
        <v>0.53</v>
      </c>
      <c r="L86" s="29">
        <v>0.52</v>
      </c>
    </row>
    <row r="87" spans="1:12" x14ac:dyDescent="0.25">
      <c r="A87" s="28">
        <v>1.68</v>
      </c>
      <c r="B87" s="29">
        <v>0.6</v>
      </c>
      <c r="C87" s="29">
        <v>0.6</v>
      </c>
      <c r="D87" s="29">
        <v>0.6</v>
      </c>
      <c r="E87" s="29">
        <v>0.59</v>
      </c>
      <c r="F87" s="29">
        <v>0.59</v>
      </c>
      <c r="G87" s="29">
        <v>0.57999999999999996</v>
      </c>
      <c r="H87" s="29">
        <v>0.56999999999999995</v>
      </c>
      <c r="I87" s="29">
        <v>0.56000000000000005</v>
      </c>
      <c r="J87" s="29">
        <v>0.54</v>
      </c>
      <c r="K87" s="29">
        <v>0.53</v>
      </c>
      <c r="L87" s="29">
        <v>0.51</v>
      </c>
    </row>
    <row r="88" spans="1:12" x14ac:dyDescent="0.25">
      <c r="A88" s="28">
        <v>1.7</v>
      </c>
      <c r="B88" s="29">
        <v>0.59</v>
      </c>
      <c r="C88" s="29">
        <v>0.59</v>
      </c>
      <c r="D88" s="29">
        <v>0.59</v>
      </c>
      <c r="E88" s="29">
        <v>0.59</v>
      </c>
      <c r="F88" s="29">
        <v>0.57999999999999996</v>
      </c>
      <c r="G88" s="29">
        <v>0.56999999999999995</v>
      </c>
      <c r="H88" s="29">
        <v>0.56000000000000005</v>
      </c>
      <c r="I88" s="29">
        <v>0.55000000000000004</v>
      </c>
      <c r="J88" s="29">
        <v>0.54</v>
      </c>
      <c r="K88" s="29">
        <v>0.52</v>
      </c>
      <c r="L88" s="29">
        <v>0.51</v>
      </c>
    </row>
    <row r="89" spans="1:12" x14ac:dyDescent="0.25">
      <c r="A89" s="28">
        <v>1.72</v>
      </c>
      <c r="B89" s="29">
        <v>0.57999999999999996</v>
      </c>
      <c r="C89" s="29">
        <v>0.57999999999999996</v>
      </c>
      <c r="D89" s="29">
        <v>0.57999999999999996</v>
      </c>
      <c r="E89" s="29">
        <v>0.57999999999999996</v>
      </c>
      <c r="F89" s="29">
        <v>0.57999999999999996</v>
      </c>
      <c r="G89" s="29">
        <v>0.56999999999999995</v>
      </c>
      <c r="H89" s="29">
        <v>0.56000000000000005</v>
      </c>
      <c r="I89" s="29">
        <v>0.54</v>
      </c>
      <c r="J89" s="29">
        <v>0.53</v>
      </c>
      <c r="K89" s="29">
        <v>0.52</v>
      </c>
      <c r="L89" s="29">
        <v>0.5</v>
      </c>
    </row>
    <row r="90" spans="1:12" x14ac:dyDescent="0.25">
      <c r="A90" s="28">
        <v>1.74</v>
      </c>
      <c r="B90" s="29">
        <v>0.57999999999999996</v>
      </c>
      <c r="C90" s="29">
        <v>0.57999999999999996</v>
      </c>
      <c r="D90" s="29">
        <v>0.57999999999999996</v>
      </c>
      <c r="E90" s="29">
        <v>0.56999999999999995</v>
      </c>
      <c r="F90" s="29">
        <v>0.56999999999999995</v>
      </c>
      <c r="G90" s="29">
        <v>0.56000000000000005</v>
      </c>
      <c r="H90" s="29">
        <v>0.55000000000000004</v>
      </c>
      <c r="I90" s="29">
        <v>0.54</v>
      </c>
      <c r="J90" s="29">
        <v>0.52</v>
      </c>
      <c r="K90" s="29">
        <v>0.51</v>
      </c>
      <c r="L90" s="29">
        <v>0.5</v>
      </c>
    </row>
    <row r="91" spans="1:12" x14ac:dyDescent="0.25">
      <c r="A91" s="28">
        <v>1.76</v>
      </c>
      <c r="B91" s="29">
        <v>0.56999999999999995</v>
      </c>
      <c r="C91" s="29">
        <v>0.56999999999999995</v>
      </c>
      <c r="D91" s="29">
        <v>0.56999999999999995</v>
      </c>
      <c r="E91" s="29">
        <v>0.56999999999999995</v>
      </c>
      <c r="F91" s="29">
        <v>0.56000000000000005</v>
      </c>
      <c r="G91" s="29">
        <v>0.56000000000000005</v>
      </c>
      <c r="H91" s="29">
        <v>0.55000000000000004</v>
      </c>
      <c r="I91" s="29">
        <v>0.53</v>
      </c>
      <c r="J91" s="29">
        <v>0.52</v>
      </c>
      <c r="K91" s="29">
        <v>0.51</v>
      </c>
      <c r="L91" s="29">
        <v>0.49</v>
      </c>
    </row>
    <row r="92" spans="1:12" x14ac:dyDescent="0.25">
      <c r="A92" s="28">
        <v>1.78</v>
      </c>
      <c r="B92" s="29">
        <v>0.56000000000000005</v>
      </c>
      <c r="C92" s="29">
        <v>0.56000000000000005</v>
      </c>
      <c r="D92" s="29">
        <v>0.56000000000000005</v>
      </c>
      <c r="E92" s="29">
        <v>0.56000000000000005</v>
      </c>
      <c r="F92" s="29">
        <v>0.56000000000000005</v>
      </c>
      <c r="G92" s="29">
        <v>0.55000000000000004</v>
      </c>
      <c r="H92" s="29">
        <v>0.54</v>
      </c>
      <c r="I92" s="29">
        <v>0.53</v>
      </c>
      <c r="J92" s="29">
        <v>0.51</v>
      </c>
      <c r="K92" s="29">
        <v>0.5</v>
      </c>
      <c r="L92" s="29">
        <v>0.49</v>
      </c>
    </row>
    <row r="93" spans="1:12" x14ac:dyDescent="0.25">
      <c r="A93" s="28">
        <v>1.8</v>
      </c>
      <c r="B93" s="29">
        <v>0.56000000000000005</v>
      </c>
      <c r="C93" s="29">
        <v>0.56000000000000005</v>
      </c>
      <c r="D93" s="29">
        <v>0.56000000000000005</v>
      </c>
      <c r="E93" s="29">
        <v>0.56000000000000005</v>
      </c>
      <c r="F93" s="29">
        <v>0.55000000000000004</v>
      </c>
      <c r="G93" s="29">
        <v>0.55000000000000004</v>
      </c>
      <c r="H93" s="29">
        <v>0.53</v>
      </c>
      <c r="I93" s="29">
        <v>0.52</v>
      </c>
      <c r="J93" s="29">
        <v>0.51</v>
      </c>
      <c r="K93" s="29">
        <v>0.5</v>
      </c>
      <c r="L93" s="29">
        <v>0.48</v>
      </c>
    </row>
    <row r="94" spans="1:12" x14ac:dyDescent="0.25">
      <c r="A94" s="28">
        <v>1.82</v>
      </c>
      <c r="B94" s="29">
        <v>0.55000000000000004</v>
      </c>
      <c r="C94" s="29">
        <v>0.55000000000000004</v>
      </c>
      <c r="D94" s="29">
        <v>0.55000000000000004</v>
      </c>
      <c r="E94" s="29">
        <v>0.55000000000000004</v>
      </c>
      <c r="F94" s="29">
        <v>0.55000000000000004</v>
      </c>
      <c r="G94" s="29">
        <v>0.54</v>
      </c>
      <c r="H94" s="29">
        <v>0.53</v>
      </c>
      <c r="I94" s="29">
        <v>0.52</v>
      </c>
      <c r="J94" s="29">
        <v>0.5</v>
      </c>
      <c r="K94" s="29">
        <v>0.49</v>
      </c>
      <c r="L94" s="29">
        <v>0.48</v>
      </c>
    </row>
    <row r="95" spans="1:12" x14ac:dyDescent="0.25">
      <c r="A95" s="28">
        <v>1.84</v>
      </c>
      <c r="B95" s="29">
        <v>0.54</v>
      </c>
      <c r="C95" s="29">
        <v>0.54</v>
      </c>
      <c r="D95" s="29">
        <v>0.54</v>
      </c>
      <c r="E95" s="29">
        <v>0.54</v>
      </c>
      <c r="F95" s="29">
        <v>0.54</v>
      </c>
      <c r="G95" s="29">
        <v>0.53</v>
      </c>
      <c r="H95" s="29">
        <v>0.52</v>
      </c>
      <c r="I95" s="29">
        <v>0.51</v>
      </c>
      <c r="J95" s="29">
        <v>0.5</v>
      </c>
      <c r="K95" s="29">
        <v>0.49</v>
      </c>
      <c r="L95" s="29">
        <v>0.47</v>
      </c>
    </row>
    <row r="96" spans="1:12" x14ac:dyDescent="0.25">
      <c r="A96" s="28">
        <v>1.86</v>
      </c>
      <c r="B96" s="29">
        <v>0.54</v>
      </c>
      <c r="C96" s="29">
        <v>0.54</v>
      </c>
      <c r="D96" s="29">
        <v>0.54</v>
      </c>
      <c r="E96" s="29">
        <v>0.54</v>
      </c>
      <c r="F96" s="29">
        <v>0.53</v>
      </c>
      <c r="G96" s="29">
        <v>0.53</v>
      </c>
      <c r="H96" s="29">
        <v>0.52</v>
      </c>
      <c r="I96" s="29">
        <v>0.51</v>
      </c>
      <c r="J96" s="29">
        <v>0.49</v>
      </c>
      <c r="K96" s="29">
        <v>0.48</v>
      </c>
      <c r="L96" s="29">
        <v>0.47</v>
      </c>
    </row>
    <row r="97" spans="1:12" x14ac:dyDescent="0.25">
      <c r="A97" s="28">
        <v>1.88</v>
      </c>
      <c r="B97" s="29">
        <v>0.53</v>
      </c>
      <c r="C97" s="29">
        <v>0.53</v>
      </c>
      <c r="D97" s="29">
        <v>0.53</v>
      </c>
      <c r="E97" s="29">
        <v>0.53</v>
      </c>
      <c r="F97" s="29">
        <v>0.53</v>
      </c>
      <c r="G97" s="29">
        <v>0.52</v>
      </c>
      <c r="H97" s="29">
        <v>0.51</v>
      </c>
      <c r="I97" s="29">
        <v>0.5</v>
      </c>
      <c r="J97" s="29">
        <v>0.49</v>
      </c>
      <c r="K97" s="29">
        <v>0.48</v>
      </c>
      <c r="L97" s="29">
        <v>0.46</v>
      </c>
    </row>
    <row r="98" spans="1:12" x14ac:dyDescent="0.25">
      <c r="A98" s="28">
        <v>1.9</v>
      </c>
      <c r="B98" s="29">
        <v>0.53</v>
      </c>
      <c r="C98" s="29">
        <v>0.53</v>
      </c>
      <c r="D98" s="29">
        <v>0.53</v>
      </c>
      <c r="E98" s="29">
        <v>0.53</v>
      </c>
      <c r="F98" s="29">
        <v>0.52</v>
      </c>
      <c r="G98" s="29">
        <v>0.52</v>
      </c>
      <c r="H98" s="29">
        <v>0.51</v>
      </c>
      <c r="I98" s="29">
        <v>0.5</v>
      </c>
      <c r="J98" s="29">
        <v>0.48</v>
      </c>
      <c r="K98" s="29">
        <v>0.47</v>
      </c>
      <c r="L98" s="29">
        <v>0.46</v>
      </c>
    </row>
    <row r="99" spans="1:12" x14ac:dyDescent="0.25">
      <c r="A99" s="28">
        <v>1.92</v>
      </c>
      <c r="B99" s="29">
        <v>0.52</v>
      </c>
      <c r="C99" s="29">
        <v>0.52</v>
      </c>
      <c r="D99" s="29">
        <v>0.52</v>
      </c>
      <c r="E99" s="29">
        <v>0.52</v>
      </c>
      <c r="F99" s="29">
        <v>0.52</v>
      </c>
      <c r="G99" s="29">
        <v>0.51</v>
      </c>
      <c r="H99" s="29">
        <v>0.5</v>
      </c>
      <c r="I99" s="29">
        <v>0.49</v>
      </c>
      <c r="J99" s="29">
        <v>0.48</v>
      </c>
      <c r="K99" s="29">
        <v>0.47</v>
      </c>
      <c r="L99" s="29">
        <v>0.46</v>
      </c>
    </row>
    <row r="100" spans="1:12" x14ac:dyDescent="0.25">
      <c r="A100" s="28">
        <v>1.94</v>
      </c>
      <c r="B100" s="29">
        <v>0.52</v>
      </c>
      <c r="C100" s="29">
        <v>0.52</v>
      </c>
      <c r="D100" s="29">
        <v>0.52</v>
      </c>
      <c r="E100" s="29">
        <v>0.52</v>
      </c>
      <c r="F100" s="29">
        <v>0.51</v>
      </c>
      <c r="G100" s="29">
        <v>0.51</v>
      </c>
      <c r="H100" s="29">
        <v>0.5</v>
      </c>
      <c r="I100" s="29">
        <v>0.49</v>
      </c>
      <c r="J100" s="29">
        <v>0.48</v>
      </c>
      <c r="K100" s="29">
        <v>0.46</v>
      </c>
      <c r="L100" s="29">
        <v>0.45</v>
      </c>
    </row>
    <row r="101" spans="1:12" x14ac:dyDescent="0.25">
      <c r="A101" s="28">
        <v>1.96</v>
      </c>
      <c r="B101" s="29">
        <v>0.51</v>
      </c>
      <c r="C101" s="29">
        <v>0.51</v>
      </c>
      <c r="D101" s="29">
        <v>0.51</v>
      </c>
      <c r="E101" s="29">
        <v>0.51</v>
      </c>
      <c r="F101" s="29">
        <v>0.51</v>
      </c>
      <c r="G101" s="29">
        <v>0.5</v>
      </c>
      <c r="H101" s="29">
        <v>0.49</v>
      </c>
      <c r="I101" s="29">
        <v>0.48</v>
      </c>
      <c r="J101" s="29">
        <v>0.47</v>
      </c>
      <c r="K101" s="29">
        <v>0.46</v>
      </c>
      <c r="L101" s="29">
        <v>0.45</v>
      </c>
    </row>
    <row r="102" spans="1:12" x14ac:dyDescent="0.25">
      <c r="A102" s="28">
        <v>1.98</v>
      </c>
      <c r="B102" s="29">
        <v>0.51</v>
      </c>
      <c r="C102" s="29">
        <v>0.51</v>
      </c>
      <c r="D102" s="29">
        <v>0.51</v>
      </c>
      <c r="E102" s="29">
        <v>0.51</v>
      </c>
      <c r="F102" s="29">
        <v>0.5</v>
      </c>
      <c r="G102" s="29">
        <v>0.5</v>
      </c>
      <c r="H102" s="29">
        <v>0.49</v>
      </c>
      <c r="I102" s="29">
        <v>0.48</v>
      </c>
      <c r="J102" s="29">
        <v>0.47</v>
      </c>
      <c r="K102" s="29">
        <v>0.46</v>
      </c>
      <c r="L102" s="29">
        <v>0.44</v>
      </c>
    </row>
    <row r="103" spans="1:12" x14ac:dyDescent="0.25">
      <c r="A103" s="28">
        <v>2</v>
      </c>
      <c r="B103" s="29">
        <v>0.5</v>
      </c>
      <c r="C103" s="29">
        <v>0.5</v>
      </c>
      <c r="D103" s="29">
        <v>0.5</v>
      </c>
      <c r="E103" s="29">
        <v>0.5</v>
      </c>
      <c r="F103" s="29">
        <v>0.5</v>
      </c>
      <c r="G103" s="29">
        <v>0.49</v>
      </c>
      <c r="H103" s="29">
        <v>0.48</v>
      </c>
      <c r="I103" s="29">
        <v>0.47</v>
      </c>
      <c r="J103" s="29">
        <v>0.46</v>
      </c>
      <c r="K103" s="29">
        <v>0.45</v>
      </c>
      <c r="L103" s="29">
        <v>0.44</v>
      </c>
    </row>
    <row r="104" spans="1:12" x14ac:dyDescent="0.25">
      <c r="A104" s="28">
        <v>2.2000000000000002</v>
      </c>
      <c r="B104" s="29">
        <v>0.45454545454545453</v>
      </c>
      <c r="C104" s="29">
        <v>0.45454545454545453</v>
      </c>
      <c r="D104" s="29">
        <v>0.45454527973402742</v>
      </c>
      <c r="E104" s="29">
        <v>0.45444414899687829</v>
      </c>
      <c r="F104" s="29">
        <v>0.45323622893007059</v>
      </c>
      <c r="G104" s="29">
        <v>0.44942142310514904</v>
      </c>
      <c r="H104" s="29">
        <v>0.44268175213679473</v>
      </c>
      <c r="I104" s="29">
        <v>0.43375455068361901</v>
      </c>
      <c r="J104" s="29">
        <v>0.42363976882876991</v>
      </c>
      <c r="K104" s="29">
        <v>0.41315410168973904</v>
      </c>
      <c r="L104" s="29">
        <v>0.40283472086298844</v>
      </c>
    </row>
    <row r="105" spans="1:12" x14ac:dyDescent="0.25">
      <c r="A105" s="28">
        <v>2.4</v>
      </c>
      <c r="B105" s="29">
        <v>0.41666666666666669</v>
      </c>
      <c r="C105" s="29">
        <v>0.41666666666666669</v>
      </c>
      <c r="D105" s="29">
        <v>0.41666662728118259</v>
      </c>
      <c r="E105" s="29">
        <v>0.41661698802887714</v>
      </c>
      <c r="F105" s="29">
        <v>0.41582114490750394</v>
      </c>
      <c r="G105" s="29">
        <v>0.41290305265456656</v>
      </c>
      <c r="H105" s="29">
        <v>0.40733138530817431</v>
      </c>
      <c r="I105" s="29">
        <v>0.39963261886729823</v>
      </c>
      <c r="J105" s="29">
        <v>0.39069209682144934</v>
      </c>
      <c r="K105" s="29">
        <v>0.38128017985295953</v>
      </c>
      <c r="L105" s="29">
        <v>0.37192282694828888</v>
      </c>
    </row>
    <row r="106" spans="1:12" x14ac:dyDescent="0.25">
      <c r="A106" s="28">
        <v>2.6</v>
      </c>
      <c r="B106" s="29">
        <v>0.38461538461538458</v>
      </c>
      <c r="C106" s="29">
        <v>0.38461538461538458</v>
      </c>
      <c r="D106" s="29">
        <v>0.38461537420912956</v>
      </c>
      <c r="E106" s="29">
        <v>0.38458895875490395</v>
      </c>
      <c r="F106" s="29">
        <v>0.3840402754424837</v>
      </c>
      <c r="G106" s="29">
        <v>0.38174712623543844</v>
      </c>
      <c r="H106" s="29">
        <v>0.37705941039131863</v>
      </c>
      <c r="I106" s="29">
        <v>0.37033657824256366</v>
      </c>
      <c r="J106" s="29">
        <v>0.36235800786678179</v>
      </c>
      <c r="K106" s="29">
        <v>0.35384395151930759</v>
      </c>
      <c r="L106" s="29">
        <v>0.34530270043723471</v>
      </c>
    </row>
    <row r="107" spans="1:12" x14ac:dyDescent="0.25">
      <c r="A107" s="28">
        <v>2.8</v>
      </c>
      <c r="B107" s="29">
        <v>0.35714285714285715</v>
      </c>
      <c r="C107" s="29">
        <v>0.35714285714285715</v>
      </c>
      <c r="D107" s="29">
        <v>0.35714285398580575</v>
      </c>
      <c r="E107" s="29">
        <v>0.35712779163620717</v>
      </c>
      <c r="F107" s="29">
        <v>0.35673427265175806</v>
      </c>
      <c r="G107" s="29">
        <v>0.35488896906110973</v>
      </c>
      <c r="H107" s="29">
        <v>0.35088298679902807</v>
      </c>
      <c r="I107" s="29">
        <v>0.34494626057442995</v>
      </c>
      <c r="J107" s="29">
        <v>0.33776414743292432</v>
      </c>
      <c r="K107" s="29">
        <v>0.33000731486026724</v>
      </c>
      <c r="L107" s="29">
        <v>0.32216329238179753</v>
      </c>
    </row>
    <row r="108" spans="1:12" x14ac:dyDescent="0.25">
      <c r="A108" s="28">
        <v>3</v>
      </c>
      <c r="B108" s="29">
        <v>0.33333333333333331</v>
      </c>
      <c r="C108" s="29">
        <v>0.33333333333333331</v>
      </c>
      <c r="D108" s="29">
        <v>0.33333333225379774</v>
      </c>
      <c r="E108" s="29">
        <v>0.33332422080642249</v>
      </c>
      <c r="F108" s="29">
        <v>0.33303218964992587</v>
      </c>
      <c r="G108" s="29">
        <v>0.33151623641198885</v>
      </c>
      <c r="H108" s="29">
        <v>0.3280456174185799</v>
      </c>
      <c r="I108" s="29">
        <v>0.32275076470805192</v>
      </c>
      <c r="J108" s="29">
        <v>0.31623526052730228</v>
      </c>
      <c r="K108" s="29">
        <v>0.30912279861643355</v>
      </c>
      <c r="L108" s="29">
        <v>0.30187903858955972</v>
      </c>
    </row>
    <row r="109" spans="1:12" x14ac:dyDescent="0.25">
      <c r="A109" s="28">
        <v>3.2</v>
      </c>
      <c r="B109" s="29">
        <v>0.3125</v>
      </c>
      <c r="C109" s="29">
        <v>0.3125</v>
      </c>
      <c r="D109" s="29">
        <v>0.31249999959052016</v>
      </c>
      <c r="E109" s="29">
        <v>0.31249420131488626</v>
      </c>
      <c r="F109" s="29">
        <v>0.3122710077519335</v>
      </c>
      <c r="G109" s="29">
        <v>0.3110030226817721</v>
      </c>
      <c r="H109" s="29">
        <v>0.30795991885147544</v>
      </c>
      <c r="I109" s="29">
        <v>0.30319594501533365</v>
      </c>
      <c r="J109" s="29">
        <v>0.2972442089133589</v>
      </c>
      <c r="K109" s="29">
        <v>0.29068492427277309</v>
      </c>
      <c r="L109" s="29">
        <v>0.2839619180020575</v>
      </c>
    </row>
    <row r="110" spans="1:12" x14ac:dyDescent="0.25">
      <c r="A110" s="28">
        <v>3.4</v>
      </c>
      <c r="B110" s="29">
        <v>0.29411764705882354</v>
      </c>
      <c r="C110" s="29">
        <v>0.29411764705882354</v>
      </c>
      <c r="D110" s="29">
        <v>0.29411764688885272</v>
      </c>
      <c r="E110" s="29">
        <v>0.29411379223835693</v>
      </c>
      <c r="F110" s="29">
        <v>0.29393881212240314</v>
      </c>
      <c r="G110" s="29">
        <v>0.29286150803086175</v>
      </c>
      <c r="H110" s="29">
        <v>0.29016504907412982</v>
      </c>
      <c r="I110" s="29">
        <v>0.28584539837329881</v>
      </c>
      <c r="J110" s="29">
        <v>0.2803751270587872</v>
      </c>
      <c r="K110" s="29">
        <v>0.27429470680636636</v>
      </c>
      <c r="L110" s="29">
        <v>0.26802680709116278</v>
      </c>
    </row>
    <row r="111" spans="1:12" x14ac:dyDescent="0.25">
      <c r="A111" s="28">
        <v>3.6</v>
      </c>
      <c r="B111" s="29">
        <v>0.27777777777777779</v>
      </c>
      <c r="C111" s="29">
        <v>0.27777777777777779</v>
      </c>
      <c r="D111" s="29">
        <v>0.27777777770145307</v>
      </c>
      <c r="E111" s="29">
        <v>0.27777511633688101</v>
      </c>
      <c r="F111" s="29">
        <v>0.27763487329902903</v>
      </c>
      <c r="G111" s="29">
        <v>0.27670699609511235</v>
      </c>
      <c r="H111" s="29">
        <v>0.27429552254500261</v>
      </c>
      <c r="I111" s="29">
        <v>0.27035181572076233</v>
      </c>
      <c r="J111" s="29">
        <v>0.26529644380791878</v>
      </c>
      <c r="K111" s="29">
        <v>0.25963379321195085</v>
      </c>
      <c r="L111" s="29">
        <v>0.25376638501802218</v>
      </c>
    </row>
    <row r="112" spans="1:12" x14ac:dyDescent="0.25">
      <c r="A112" s="28">
        <v>3.8</v>
      </c>
      <c r="B112" s="29">
        <v>0.26315789473684209</v>
      </c>
      <c r="C112" s="29">
        <v>0.26315789473684209</v>
      </c>
      <c r="D112" s="29">
        <v>0.26315789470012502</v>
      </c>
      <c r="E112" s="29">
        <v>0.26315599568923903</v>
      </c>
      <c r="F112" s="29">
        <v>0.26304141314097124</v>
      </c>
      <c r="G112" s="29">
        <v>0.26223263036670491</v>
      </c>
      <c r="H112" s="29">
        <v>0.26005839423794602</v>
      </c>
      <c r="I112" s="29">
        <v>0.25643594066147196</v>
      </c>
      <c r="J112" s="29">
        <v>0.25174107697358017</v>
      </c>
      <c r="K112" s="29">
        <v>0.24644552564311106</v>
      </c>
      <c r="L112" s="29">
        <v>0.24093282093120338</v>
      </c>
    </row>
    <row r="113" spans="1:12" x14ac:dyDescent="0.25">
      <c r="A113" s="28">
        <v>4</v>
      </c>
      <c r="B113" s="29">
        <v>0.25</v>
      </c>
      <c r="C113" s="29">
        <v>0.25</v>
      </c>
      <c r="D113" s="29">
        <v>0.24999999998123343</v>
      </c>
      <c r="E113" s="29">
        <v>0.24999860534041912</v>
      </c>
      <c r="F113" s="29">
        <v>0.24990340224374644</v>
      </c>
      <c r="G113" s="29">
        <v>0.24919098579425095</v>
      </c>
      <c r="H113" s="29">
        <v>0.2472164778005301</v>
      </c>
      <c r="I113" s="29">
        <v>0.24387102640415623</v>
      </c>
      <c r="J113" s="29">
        <v>0.23949179253749028</v>
      </c>
      <c r="K113" s="29">
        <v>0.23452095866614048</v>
      </c>
      <c r="L113" s="29">
        <v>0.22932427962228297</v>
      </c>
    </row>
  </sheetData>
  <sheetProtection algorithmName="SHA-512" hashValue="vPhCm481BG67F1rXP+EwA3TnOOZaWFIWHeMWHB2tuEcOugGx2fW5URirGt0mzXdEavEmstwyjvvbEbRxTaKTtQ==" saltValue="gTC0nuhSLmV3IcpuZdqJNw==" spinCount="100000" sheet="1"/>
  <phoneticPr fontId="14" type="noConversion"/>
  <pageMargins left="0.75" right="0.75" top="1" bottom="1" header="0.5" footer="0.5"/>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A3" sqref="A3"/>
    </sheetView>
  </sheetViews>
  <sheetFormatPr defaultRowHeight="13.2" x14ac:dyDescent="0.25"/>
  <sheetData>
    <row r="1" spans="1:1" x14ac:dyDescent="0.25">
      <c r="A1" s="40" t="s">
        <v>72</v>
      </c>
    </row>
    <row r="2" spans="1:1" x14ac:dyDescent="0.25">
      <c r="A2" s="40" t="s">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
  <sheetViews>
    <sheetView showZeros="0" topLeftCell="A19" zoomScaleNormal="100" workbookViewId="0">
      <selection activeCell="A34" sqref="A34:H34"/>
    </sheetView>
  </sheetViews>
  <sheetFormatPr defaultRowHeight="13.2" x14ac:dyDescent="0.25"/>
  <cols>
    <col min="1" max="1" width="12.44140625" customWidth="1"/>
    <col min="2" max="2" width="9.33203125" customWidth="1"/>
    <col min="3" max="4" width="6.6640625" customWidth="1"/>
    <col min="5" max="6" width="4.33203125" customWidth="1"/>
    <col min="7" max="7" width="4.5546875" customWidth="1"/>
    <col min="8" max="8" width="6.6640625" customWidth="1"/>
    <col min="9" max="9" width="8" customWidth="1"/>
    <col min="10" max="10" width="8.33203125" customWidth="1"/>
    <col min="11" max="11" width="8.6640625" customWidth="1"/>
  </cols>
  <sheetData>
    <row r="1" spans="1:14" ht="43.95" customHeight="1" x14ac:dyDescent="0.25">
      <c r="A1" s="145" t="s">
        <v>89</v>
      </c>
      <c r="B1" s="146"/>
      <c r="C1" s="146"/>
      <c r="D1" s="146"/>
      <c r="E1" s="146"/>
      <c r="F1" s="146"/>
      <c r="G1" s="146"/>
      <c r="H1" s="146"/>
      <c r="I1" s="146"/>
      <c r="J1" s="146"/>
      <c r="K1" s="146"/>
    </row>
    <row r="2" spans="1:14" ht="22.2" customHeight="1" x14ac:dyDescent="0.25">
      <c r="A2" s="145" t="s">
        <v>77</v>
      </c>
      <c r="B2" s="145"/>
      <c r="C2" s="145"/>
      <c r="D2" s="145"/>
      <c r="E2" s="145"/>
      <c r="F2" s="145"/>
      <c r="G2" s="145"/>
      <c r="H2" s="145"/>
      <c r="I2" s="145"/>
      <c r="J2" s="145"/>
      <c r="K2" s="145"/>
    </row>
    <row r="3" spans="1:14" ht="8.1" customHeight="1" x14ac:dyDescent="0.25"/>
    <row r="4" spans="1:14" ht="15" customHeight="1" x14ac:dyDescent="0.25">
      <c r="A4" s="94" t="s">
        <v>2</v>
      </c>
      <c r="B4" s="147"/>
      <c r="C4" s="138"/>
      <c r="D4" s="138"/>
      <c r="E4" s="139"/>
      <c r="G4" s="151" t="s">
        <v>71</v>
      </c>
      <c r="H4" s="151"/>
      <c r="I4" s="151"/>
      <c r="J4" s="58"/>
      <c r="K4" s="30"/>
    </row>
    <row r="5" spans="1:14" ht="15" customHeight="1" x14ac:dyDescent="0.25">
      <c r="A5" s="148" t="s">
        <v>45</v>
      </c>
      <c r="B5" s="137"/>
      <c r="C5" s="138"/>
      <c r="D5" s="138"/>
      <c r="E5" s="139"/>
      <c r="G5" s="151" t="s">
        <v>66</v>
      </c>
      <c r="H5" s="151"/>
      <c r="I5" s="151"/>
      <c r="J5" s="58"/>
      <c r="K5" s="30"/>
    </row>
    <row r="6" spans="1:14" ht="15" customHeight="1" x14ac:dyDescent="0.25">
      <c r="A6" s="148"/>
      <c r="B6" s="137"/>
      <c r="C6" s="138"/>
      <c r="D6" s="138"/>
      <c r="E6" s="139"/>
      <c r="G6" s="30"/>
      <c r="H6" s="30"/>
      <c r="I6" s="30"/>
      <c r="J6" s="30"/>
      <c r="K6" s="30"/>
    </row>
    <row r="7" spans="1:14" ht="15" customHeight="1" x14ac:dyDescent="0.25">
      <c r="A7" s="148"/>
      <c r="B7" s="137"/>
      <c r="C7" s="138"/>
      <c r="D7" s="138"/>
      <c r="E7" s="139"/>
      <c r="G7" s="30"/>
      <c r="H7" s="30"/>
      <c r="I7" s="94" t="s">
        <v>46</v>
      </c>
      <c r="J7" s="149"/>
      <c r="K7" s="150"/>
    </row>
    <row r="8" spans="1:14" ht="10.199999999999999" customHeight="1" x14ac:dyDescent="0.25">
      <c r="A8" s="30"/>
      <c r="B8" s="30"/>
      <c r="C8" s="30"/>
      <c r="D8" s="30"/>
      <c r="E8" s="30"/>
      <c r="F8" s="30"/>
      <c r="G8" s="30"/>
      <c r="H8" s="30"/>
      <c r="I8" s="30"/>
      <c r="J8" s="30"/>
      <c r="K8" s="30"/>
      <c r="N8" s="42"/>
    </row>
    <row r="9" spans="1:14" ht="15" customHeight="1" x14ac:dyDescent="0.25">
      <c r="A9" s="94" t="s">
        <v>84</v>
      </c>
      <c r="B9" s="137"/>
      <c r="C9" s="138"/>
      <c r="D9" s="138"/>
      <c r="E9" s="139"/>
      <c r="F9" s="140" t="s">
        <v>47</v>
      </c>
      <c r="G9" s="140"/>
      <c r="H9" s="141"/>
      <c r="I9" s="141"/>
      <c r="J9" s="141"/>
      <c r="K9" s="141"/>
    </row>
    <row r="10" spans="1:14" ht="15" customHeight="1" x14ac:dyDescent="0.25">
      <c r="A10" s="142" t="s">
        <v>48</v>
      </c>
      <c r="B10" s="137"/>
      <c r="C10" s="138"/>
      <c r="D10" s="138"/>
      <c r="E10" s="139"/>
      <c r="F10" s="140" t="s">
        <v>49</v>
      </c>
      <c r="G10" s="140"/>
      <c r="H10" s="141"/>
      <c r="I10" s="141"/>
      <c r="J10" s="141"/>
      <c r="K10" s="141"/>
    </row>
    <row r="11" spans="1:14" ht="15" customHeight="1" x14ac:dyDescent="0.25">
      <c r="A11" s="142"/>
      <c r="B11" s="137"/>
      <c r="C11" s="138"/>
      <c r="D11" s="138"/>
      <c r="E11" s="139"/>
      <c r="F11" s="140" t="s">
        <v>50</v>
      </c>
      <c r="G11" s="140"/>
      <c r="H11" s="141"/>
      <c r="I11" s="141"/>
      <c r="J11" s="141"/>
      <c r="K11" s="141"/>
    </row>
    <row r="12" spans="1:14" ht="15" customHeight="1" x14ac:dyDescent="0.25">
      <c r="A12" s="142"/>
      <c r="B12" s="137"/>
      <c r="C12" s="138"/>
      <c r="D12" s="138"/>
      <c r="E12" s="139"/>
      <c r="F12" s="38"/>
      <c r="G12" s="39"/>
      <c r="H12" s="143"/>
      <c r="I12" s="144"/>
      <c r="J12" s="144"/>
      <c r="K12" s="144"/>
    </row>
    <row r="13" spans="1:14" ht="15" customHeight="1" x14ac:dyDescent="0.25">
      <c r="A13" s="46"/>
      <c r="B13" s="47"/>
      <c r="C13" s="47"/>
      <c r="D13" s="47"/>
      <c r="E13" s="47"/>
      <c r="F13" s="48"/>
      <c r="G13" s="48"/>
      <c r="H13" s="44"/>
      <c r="I13" s="45"/>
      <c r="J13" s="45"/>
      <c r="K13" s="45"/>
    </row>
    <row r="14" spans="1:14" ht="15" customHeight="1" x14ac:dyDescent="0.25">
      <c r="A14" s="80" t="s">
        <v>78</v>
      </c>
      <c r="B14" s="81"/>
      <c r="C14" s="81"/>
      <c r="D14" s="81"/>
      <c r="E14" s="81"/>
      <c r="F14" s="81"/>
      <c r="G14" s="81"/>
      <c r="H14" s="13"/>
      <c r="I14" s="13"/>
      <c r="J14" s="13"/>
      <c r="K14" s="13"/>
    </row>
    <row r="15" spans="1:14" s="43" customFormat="1" ht="26.4" customHeight="1" x14ac:dyDescent="0.25">
      <c r="A15" s="135" t="s">
        <v>53</v>
      </c>
      <c r="B15" s="135"/>
      <c r="C15" s="135"/>
      <c r="D15" s="135"/>
      <c r="E15" s="132" t="s">
        <v>73</v>
      </c>
      <c r="F15" s="132"/>
      <c r="G15" s="132"/>
      <c r="H15" s="55" t="s">
        <v>69</v>
      </c>
      <c r="I15" s="55" t="s">
        <v>81</v>
      </c>
      <c r="J15" s="64" t="s">
        <v>70</v>
      </c>
    </row>
    <row r="16" spans="1:14" s="40" customFormat="1" ht="15" customHeight="1" x14ac:dyDescent="0.25">
      <c r="A16" s="136" t="s">
        <v>67</v>
      </c>
      <c r="B16" s="136"/>
      <c r="C16" s="136"/>
      <c r="D16" s="136"/>
      <c r="E16" s="133">
        <v>0.45</v>
      </c>
      <c r="F16" s="133"/>
      <c r="G16" s="133"/>
      <c r="H16" s="63"/>
      <c r="I16" s="60">
        <f>H16*3.9/8.64</f>
        <v>0</v>
      </c>
      <c r="J16" s="65"/>
    </row>
    <row r="17" spans="1:16" s="40" customFormat="1" ht="15.6" x14ac:dyDescent="0.25">
      <c r="A17" s="136" t="s">
        <v>68</v>
      </c>
      <c r="B17" s="136"/>
      <c r="C17" s="136"/>
      <c r="D17" s="136"/>
      <c r="E17" s="134" t="s">
        <v>74</v>
      </c>
      <c r="F17" s="133"/>
      <c r="G17" s="133"/>
      <c r="H17" s="63"/>
      <c r="I17" s="60">
        <f>H17*4.5/8.64</f>
        <v>0</v>
      </c>
      <c r="J17" s="66"/>
    </row>
    <row r="18" spans="1:16" s="40" customFormat="1" ht="13.8" x14ac:dyDescent="0.25">
      <c r="A18" s="136" t="s">
        <v>79</v>
      </c>
      <c r="B18" s="136"/>
      <c r="C18" s="136"/>
      <c r="D18" s="136"/>
      <c r="E18" s="133">
        <v>0.57999999999999996</v>
      </c>
      <c r="F18" s="133"/>
      <c r="G18" s="133"/>
      <c r="H18" s="63"/>
      <c r="I18" s="60">
        <f>H18*5/8.64</f>
        <v>0</v>
      </c>
      <c r="J18" s="66"/>
    </row>
    <row r="19" spans="1:16" ht="14.4" customHeight="1" x14ac:dyDescent="0.25">
      <c r="A19" s="111" t="s">
        <v>20</v>
      </c>
      <c r="B19" s="112"/>
      <c r="C19" s="112"/>
      <c r="D19" s="113"/>
      <c r="E19" s="96"/>
      <c r="F19" s="97"/>
      <c r="G19" s="98"/>
      <c r="H19" s="68">
        <f>SUM(H16:H18)</f>
        <v>0</v>
      </c>
      <c r="I19" s="61">
        <f>SUM(I16:I18)</f>
        <v>0</v>
      </c>
      <c r="J19" s="68"/>
    </row>
    <row r="20" spans="1:16" ht="5.0999999999999996" customHeight="1" x14ac:dyDescent="0.25">
      <c r="A20" s="31"/>
      <c r="B20" s="32"/>
      <c r="C20" s="32"/>
      <c r="D20" s="32"/>
      <c r="E20" s="32"/>
      <c r="F20" s="32"/>
      <c r="G20" s="33"/>
      <c r="H20" s="33"/>
      <c r="I20" s="34"/>
      <c r="J20" s="32"/>
      <c r="K20" s="32"/>
    </row>
    <row r="21" spans="1:16" ht="15" customHeight="1" x14ac:dyDescent="0.25">
      <c r="A21" s="120" t="s">
        <v>51</v>
      </c>
      <c r="B21" s="120"/>
      <c r="C21" s="120"/>
      <c r="D21" s="35"/>
      <c r="E21" s="35"/>
      <c r="F21" s="30"/>
      <c r="G21" s="30"/>
      <c r="H21" s="30"/>
      <c r="I21" s="30"/>
      <c r="J21" s="30"/>
      <c r="K21" s="30"/>
    </row>
    <row r="22" spans="1:16" s="91" customFormat="1" ht="15" customHeight="1" x14ac:dyDescent="0.25">
      <c r="A22" s="90"/>
      <c r="B22" s="90"/>
      <c r="C22" s="90"/>
      <c r="D22" s="90"/>
      <c r="E22" s="90"/>
      <c r="F22" s="90"/>
      <c r="G22" s="90"/>
      <c r="H22" s="90"/>
      <c r="I22" s="90"/>
      <c r="J22" s="90"/>
      <c r="K22" s="90"/>
    </row>
    <row r="23" spans="1:16" s="91" customFormat="1" ht="15" customHeight="1" x14ac:dyDescent="0.25">
      <c r="A23" s="90"/>
      <c r="B23" s="90"/>
      <c r="C23" s="90"/>
      <c r="D23" s="90"/>
      <c r="E23" s="90"/>
      <c r="F23" s="90"/>
      <c r="G23" s="90"/>
      <c r="H23" s="90"/>
      <c r="I23" s="90"/>
      <c r="J23" s="90"/>
      <c r="K23" s="90"/>
    </row>
    <row r="24" spans="1:16" s="91" customFormat="1" ht="15" customHeight="1" x14ac:dyDescent="0.25">
      <c r="A24" s="90"/>
      <c r="B24" s="90"/>
      <c r="C24" s="90"/>
      <c r="D24" s="90"/>
      <c r="E24" s="90"/>
      <c r="F24" s="90"/>
      <c r="G24" s="90"/>
      <c r="H24" s="90"/>
      <c r="I24" s="90"/>
      <c r="J24" s="90"/>
      <c r="K24" s="90"/>
    </row>
    <row r="25" spans="1:16" s="91" customFormat="1" ht="15" customHeight="1" x14ac:dyDescent="0.25">
      <c r="A25" s="90"/>
      <c r="B25" s="90"/>
      <c r="C25" s="90"/>
      <c r="D25" s="90"/>
      <c r="E25" s="90"/>
      <c r="F25" s="90"/>
      <c r="G25" s="90"/>
      <c r="H25" s="90"/>
      <c r="I25" s="90"/>
      <c r="J25" s="90"/>
      <c r="K25" s="90"/>
      <c r="P25" s="92"/>
    </row>
    <row r="26" spans="1:16" s="91" customFormat="1" ht="15" customHeight="1" x14ac:dyDescent="0.25">
      <c r="A26" s="90"/>
      <c r="B26" s="90"/>
      <c r="C26" s="90"/>
      <c r="D26" s="90"/>
      <c r="E26" s="90"/>
      <c r="F26" s="90"/>
      <c r="G26" s="90"/>
      <c r="H26" s="90"/>
      <c r="I26" s="90"/>
      <c r="J26" s="90"/>
      <c r="K26" s="90"/>
    </row>
    <row r="27" spans="1:16" s="91" customFormat="1" ht="15" customHeight="1" x14ac:dyDescent="0.25">
      <c r="A27" s="90"/>
      <c r="B27" s="90"/>
      <c r="C27" s="90"/>
      <c r="D27" s="90"/>
      <c r="E27" s="90"/>
      <c r="F27" s="90"/>
      <c r="G27" s="90"/>
      <c r="H27" s="90"/>
      <c r="I27" s="90"/>
      <c r="J27" s="90"/>
      <c r="K27" s="90"/>
    </row>
    <row r="28" spans="1:16" s="91" customFormat="1" ht="15" customHeight="1" x14ac:dyDescent="0.25">
      <c r="A28" s="90"/>
      <c r="B28" s="90"/>
      <c r="C28" s="90"/>
      <c r="D28" s="90"/>
      <c r="E28" s="90"/>
      <c r="F28" s="90"/>
      <c r="G28" s="90"/>
      <c r="H28" s="90"/>
      <c r="I28" s="90"/>
      <c r="J28" s="90"/>
      <c r="K28" s="90"/>
    </row>
    <row r="29" spans="1:16" ht="15" customHeight="1" x14ac:dyDescent="0.25">
      <c r="A29" s="36"/>
      <c r="B29" s="36"/>
      <c r="C29" s="36"/>
      <c r="D29" s="36"/>
      <c r="E29" s="36"/>
      <c r="F29" s="36"/>
      <c r="G29" s="36"/>
      <c r="H29" s="36"/>
      <c r="I29" s="36"/>
      <c r="J29" s="36"/>
      <c r="K29" s="36"/>
    </row>
    <row r="30" spans="1:16" ht="5.0999999999999996" customHeight="1" x14ac:dyDescent="0.25">
      <c r="A30" s="30"/>
      <c r="B30" s="30"/>
      <c r="C30" s="30"/>
      <c r="D30" s="30"/>
      <c r="E30" s="30"/>
      <c r="F30" s="30"/>
      <c r="G30" s="30"/>
      <c r="H30" s="30"/>
      <c r="I30" s="30"/>
      <c r="J30" s="30"/>
      <c r="K30" s="30"/>
    </row>
    <row r="31" spans="1:16" ht="15" customHeight="1" x14ac:dyDescent="0.25">
      <c r="A31" s="59" t="s">
        <v>52</v>
      </c>
      <c r="B31" s="30"/>
      <c r="C31" s="30"/>
      <c r="D31" s="30"/>
      <c r="E31" s="30"/>
      <c r="F31" s="30"/>
      <c r="G31" s="30"/>
      <c r="H31" s="30"/>
      <c r="I31" s="30"/>
      <c r="J31" s="30"/>
    </row>
    <row r="32" spans="1:16" ht="15" customHeight="1" x14ac:dyDescent="0.25">
      <c r="A32" s="111" t="s">
        <v>53</v>
      </c>
      <c r="B32" s="112"/>
      <c r="C32" s="112"/>
      <c r="D32" s="112"/>
      <c r="E32" s="112"/>
      <c r="F32" s="112"/>
      <c r="G32" s="112"/>
      <c r="H32" s="113"/>
      <c r="I32" s="37" t="s">
        <v>54</v>
      </c>
      <c r="J32" s="37" t="s">
        <v>55</v>
      </c>
    </row>
    <row r="33" spans="1:12" ht="15" customHeight="1" x14ac:dyDescent="0.25">
      <c r="A33" s="114" t="s">
        <v>56</v>
      </c>
      <c r="B33" s="115"/>
      <c r="C33" s="115"/>
      <c r="D33" s="115"/>
      <c r="E33" s="115"/>
      <c r="F33" s="115"/>
      <c r="G33" s="115"/>
      <c r="H33" s="116"/>
      <c r="I33" s="95"/>
      <c r="J33" s="62"/>
    </row>
    <row r="34" spans="1:12" ht="15" customHeight="1" x14ac:dyDescent="0.25">
      <c r="A34" s="114" t="s">
        <v>57</v>
      </c>
      <c r="B34" s="115"/>
      <c r="C34" s="115"/>
      <c r="D34" s="115"/>
      <c r="E34" s="115"/>
      <c r="F34" s="115"/>
      <c r="G34" s="115"/>
      <c r="H34" s="116"/>
      <c r="I34" s="67"/>
      <c r="J34" s="62"/>
    </row>
    <row r="35" spans="1:12" ht="15" customHeight="1" x14ac:dyDescent="0.25">
      <c r="A35" s="114" t="s">
        <v>58</v>
      </c>
      <c r="B35" s="115"/>
      <c r="C35" s="115"/>
      <c r="D35" s="115"/>
      <c r="E35" s="115"/>
      <c r="F35" s="115"/>
      <c r="G35" s="115"/>
      <c r="H35" s="116"/>
      <c r="I35" s="67"/>
      <c r="J35" s="62"/>
    </row>
    <row r="36" spans="1:12" ht="15" customHeight="1" x14ac:dyDescent="0.25">
      <c r="A36" s="117" t="s">
        <v>76</v>
      </c>
      <c r="B36" s="118"/>
      <c r="C36" s="118"/>
      <c r="D36" s="118"/>
      <c r="E36" s="118"/>
      <c r="F36" s="118"/>
      <c r="G36" s="118"/>
      <c r="H36" s="119"/>
      <c r="I36" s="67"/>
      <c r="J36" s="62"/>
    </row>
    <row r="37" spans="1:12" ht="15" customHeight="1" x14ac:dyDescent="0.25">
      <c r="A37" s="117" t="s">
        <v>75</v>
      </c>
      <c r="B37" s="118"/>
      <c r="C37" s="118"/>
      <c r="D37" s="118"/>
      <c r="E37" s="118"/>
      <c r="F37" s="118"/>
      <c r="G37" s="118"/>
      <c r="H37" s="119"/>
      <c r="I37" s="67"/>
      <c r="J37" s="67"/>
    </row>
    <row r="38" spans="1:12" ht="15" customHeight="1" x14ac:dyDescent="0.25">
      <c r="A38" s="114" t="s">
        <v>59</v>
      </c>
      <c r="B38" s="115"/>
      <c r="C38" s="115"/>
      <c r="D38" s="115"/>
      <c r="E38" s="115"/>
      <c r="F38" s="115"/>
      <c r="G38" s="115"/>
      <c r="H38" s="116"/>
      <c r="I38" s="67"/>
      <c r="J38" s="67"/>
    </row>
    <row r="39" spans="1:12" ht="16.2" customHeight="1" x14ac:dyDescent="0.25">
      <c r="A39" s="30"/>
      <c r="B39" s="30"/>
      <c r="C39" s="30"/>
      <c r="D39" s="30"/>
      <c r="E39" s="30"/>
      <c r="F39" s="30"/>
      <c r="G39" s="30"/>
      <c r="H39" s="30"/>
      <c r="I39" s="30"/>
      <c r="J39" s="30"/>
      <c r="K39" s="30"/>
    </row>
    <row r="40" spans="1:12" ht="15" customHeight="1" x14ac:dyDescent="0.25">
      <c r="A40" s="59" t="s">
        <v>60</v>
      </c>
      <c r="B40" s="79"/>
      <c r="C40" s="30"/>
      <c r="D40" s="30"/>
      <c r="E40" s="30"/>
      <c r="F40" s="30"/>
      <c r="G40" s="30"/>
      <c r="H40" s="30"/>
      <c r="I40" s="30"/>
      <c r="J40" s="30"/>
      <c r="K40" s="30"/>
    </row>
    <row r="41" spans="1:12" ht="39.9" customHeight="1" x14ac:dyDescent="0.25">
      <c r="A41" s="93" t="s">
        <v>80</v>
      </c>
      <c r="B41" s="121" t="s">
        <v>3</v>
      </c>
      <c r="C41" s="121"/>
      <c r="D41" s="108" t="s">
        <v>61</v>
      </c>
      <c r="E41" s="152"/>
      <c r="F41" s="108" t="s">
        <v>62</v>
      </c>
      <c r="G41" s="110"/>
      <c r="H41" s="109"/>
      <c r="I41" s="108" t="s">
        <v>63</v>
      </c>
      <c r="J41" s="109"/>
      <c r="K41" s="106" t="s">
        <v>88</v>
      </c>
      <c r="L41" s="107"/>
    </row>
    <row r="42" spans="1:12" ht="15" customHeight="1" x14ac:dyDescent="0.25">
      <c r="A42" s="57">
        <v>1</v>
      </c>
      <c r="B42" s="153" t="str">
        <f>Area1!C5</f>
        <v>Pivot 1- stage 1</v>
      </c>
      <c r="C42" s="153"/>
      <c r="D42" s="154">
        <f>Area1!C10</f>
        <v>5</v>
      </c>
      <c r="E42" s="155"/>
      <c r="F42" s="103">
        <f>IFERROR(Area1!C17,0)</f>
        <v>4.5</v>
      </c>
      <c r="G42" s="104"/>
      <c r="H42" s="105"/>
      <c r="I42" s="101">
        <f t="shared" ref="I42:I48" si="0">D42*10000*F42/24/60/60</f>
        <v>2.6041666666666665</v>
      </c>
      <c r="J42" s="102"/>
      <c r="K42" s="99">
        <f>IFERROR(Area1!C24,0)</f>
        <v>0.87194444444444441</v>
      </c>
      <c r="L42" s="100"/>
    </row>
    <row r="43" spans="1:12" ht="15" customHeight="1" x14ac:dyDescent="0.25">
      <c r="A43" s="57">
        <v>2</v>
      </c>
      <c r="B43" s="153">
        <f>Area2!C5</f>
        <v>0</v>
      </c>
      <c r="C43" s="153"/>
      <c r="D43" s="154">
        <f>Area2!C10</f>
        <v>0</v>
      </c>
      <c r="E43" s="155"/>
      <c r="F43" s="103">
        <f>IFERROR(Area2!C17,0)</f>
        <v>0</v>
      </c>
      <c r="G43" s="104"/>
      <c r="H43" s="105"/>
      <c r="I43" s="101">
        <f t="shared" si="0"/>
        <v>0</v>
      </c>
      <c r="J43" s="102"/>
      <c r="K43" s="99">
        <f>IFERROR(Area2!C24,0)</f>
        <v>0</v>
      </c>
      <c r="L43" s="100"/>
    </row>
    <row r="44" spans="1:12" ht="15" customHeight="1" x14ac:dyDescent="0.25">
      <c r="A44" s="57">
        <v>3</v>
      </c>
      <c r="B44" s="156">
        <f>Area3!C5</f>
        <v>0</v>
      </c>
      <c r="C44" s="153"/>
      <c r="D44" s="154">
        <f>Area3!C10</f>
        <v>0</v>
      </c>
      <c r="E44" s="155"/>
      <c r="F44" s="103">
        <f>IFERROR(Area3!C17,0)</f>
        <v>0</v>
      </c>
      <c r="G44" s="104"/>
      <c r="H44" s="105"/>
      <c r="I44" s="101">
        <f t="shared" si="0"/>
        <v>0</v>
      </c>
      <c r="J44" s="102"/>
      <c r="K44" s="99">
        <f>IFERROR(Area3!C24,0)</f>
        <v>0</v>
      </c>
      <c r="L44" s="100"/>
    </row>
    <row r="45" spans="1:12" ht="15" customHeight="1" x14ac:dyDescent="0.25">
      <c r="A45" s="57">
        <v>4</v>
      </c>
      <c r="B45" s="153">
        <f>Area4!C5</f>
        <v>0</v>
      </c>
      <c r="C45" s="153"/>
      <c r="D45" s="154">
        <f>Area4!C10</f>
        <v>0</v>
      </c>
      <c r="E45" s="155"/>
      <c r="F45" s="103">
        <f>IFERROR(Area4!C17,0)</f>
        <v>0</v>
      </c>
      <c r="G45" s="104"/>
      <c r="H45" s="105"/>
      <c r="I45" s="101">
        <f>D45*10000*F45/24/60/60</f>
        <v>0</v>
      </c>
      <c r="J45" s="102"/>
      <c r="K45" s="99">
        <f>IFERROR(Area4!C24,0)</f>
        <v>0</v>
      </c>
      <c r="L45" s="100"/>
    </row>
    <row r="46" spans="1:12" ht="15" customHeight="1" x14ac:dyDescent="0.25">
      <c r="A46" s="57">
        <v>5</v>
      </c>
      <c r="B46" s="156">
        <f>Area5!C5</f>
        <v>0</v>
      </c>
      <c r="C46" s="153"/>
      <c r="D46" s="154">
        <f>Area5!C10</f>
        <v>0</v>
      </c>
      <c r="E46" s="155"/>
      <c r="F46" s="103">
        <f>IFERROR(Area5!C17,0)</f>
        <v>0</v>
      </c>
      <c r="G46" s="104"/>
      <c r="H46" s="105"/>
      <c r="I46" s="101">
        <f t="shared" si="0"/>
        <v>0</v>
      </c>
      <c r="J46" s="102"/>
      <c r="K46" s="99">
        <f>IFERROR(Area5!C24,0)</f>
        <v>0</v>
      </c>
      <c r="L46" s="100"/>
    </row>
    <row r="47" spans="1:12" ht="15" customHeight="1" x14ac:dyDescent="0.25">
      <c r="A47" s="57">
        <v>6</v>
      </c>
      <c r="B47" s="156">
        <f>Area6!C5</f>
        <v>0</v>
      </c>
      <c r="C47" s="153"/>
      <c r="D47" s="154">
        <f>Area6!C10</f>
        <v>0</v>
      </c>
      <c r="E47" s="155"/>
      <c r="F47" s="103">
        <f>IFERROR(Area6!C17,0)</f>
        <v>0</v>
      </c>
      <c r="G47" s="104"/>
      <c r="H47" s="105"/>
      <c r="I47" s="101">
        <f t="shared" si="0"/>
        <v>0</v>
      </c>
      <c r="J47" s="102"/>
      <c r="K47" s="162">
        <f>IFERROR(Area6!C24,0)</f>
        <v>0</v>
      </c>
      <c r="L47" s="163"/>
    </row>
    <row r="48" spans="1:12" ht="15" customHeight="1" x14ac:dyDescent="0.25">
      <c r="A48" s="57">
        <v>7</v>
      </c>
      <c r="B48" s="156">
        <f>Area7!C5</f>
        <v>0</v>
      </c>
      <c r="C48" s="153"/>
      <c r="D48" s="154">
        <f>Area7!C10</f>
        <v>0</v>
      </c>
      <c r="E48" s="155"/>
      <c r="F48" s="103">
        <f>IFERROR(Area7!C17,0)</f>
        <v>0</v>
      </c>
      <c r="G48" s="104"/>
      <c r="H48" s="105"/>
      <c r="I48" s="101">
        <f t="shared" si="0"/>
        <v>0</v>
      </c>
      <c r="J48" s="102"/>
      <c r="K48" s="162">
        <f>IFERROR(Area7!C24,0)</f>
        <v>0</v>
      </c>
      <c r="L48" s="163"/>
    </row>
    <row r="49" spans="1:12" ht="15" customHeight="1" x14ac:dyDescent="0.25">
      <c r="A49" s="159" t="s">
        <v>83</v>
      </c>
      <c r="B49" s="160"/>
      <c r="C49" s="161"/>
      <c r="D49" s="157">
        <f>SUM(D42:E48)</f>
        <v>5</v>
      </c>
      <c r="E49" s="158"/>
      <c r="F49" s="125">
        <f>I49*60*60*24/D49/10000</f>
        <v>4.5</v>
      </c>
      <c r="G49" s="126"/>
      <c r="H49" s="127"/>
      <c r="I49" s="125">
        <f>SUM(I42:J48)</f>
        <v>2.6041666666666665</v>
      </c>
      <c r="J49" s="127"/>
      <c r="K49" s="130">
        <f>(D42*K42+D43*K43+D44*K44+D45*K45+D46*K46+D47*K47+D48*K48)/D49</f>
        <v>0.87194444444444452</v>
      </c>
      <c r="L49" s="131"/>
    </row>
    <row r="50" spans="1:12" ht="15" hidden="1" customHeight="1" x14ac:dyDescent="0.25">
      <c r="A50" s="74"/>
      <c r="B50" s="75"/>
      <c r="C50" s="76"/>
      <c r="D50" s="77" t="b">
        <f>D51*1.02&gt;D49</f>
        <v>0</v>
      </c>
      <c r="E50" s="78"/>
      <c r="F50" s="69"/>
      <c r="G50" s="70"/>
      <c r="H50" s="71"/>
      <c r="I50" s="69" t="b">
        <f>I51*1.02&gt;I49</f>
        <v>0</v>
      </c>
      <c r="J50" s="71"/>
      <c r="K50" s="72"/>
      <c r="L50" s="73"/>
    </row>
    <row r="51" spans="1:12" ht="15" customHeight="1" x14ac:dyDescent="0.25">
      <c r="A51" s="123" t="s">
        <v>85</v>
      </c>
      <c r="B51" s="123"/>
      <c r="C51" s="123"/>
      <c r="D51" s="124">
        <f>H19</f>
        <v>0</v>
      </c>
      <c r="E51" s="124"/>
      <c r="F51" s="125"/>
      <c r="G51" s="126"/>
      <c r="H51" s="127"/>
      <c r="I51" s="128">
        <f>I19</f>
        <v>0</v>
      </c>
      <c r="J51" s="129"/>
      <c r="K51" s="130"/>
      <c r="L51" s="131"/>
    </row>
    <row r="52" spans="1:12" ht="13.2" customHeight="1" x14ac:dyDescent="0.25">
      <c r="A52" s="30"/>
      <c r="B52" s="30"/>
      <c r="C52" s="30"/>
      <c r="D52" s="30"/>
      <c r="E52" s="30"/>
      <c r="F52" s="30"/>
      <c r="G52" s="30"/>
      <c r="H52" s="30"/>
      <c r="I52" s="30"/>
      <c r="J52" s="30"/>
      <c r="K52" s="30"/>
    </row>
    <row r="53" spans="1:12" ht="15" customHeight="1" x14ac:dyDescent="0.25">
      <c r="A53" s="114" t="s">
        <v>64</v>
      </c>
      <c r="B53" s="115"/>
      <c r="C53" s="115"/>
      <c r="D53" s="115"/>
      <c r="E53" s="115"/>
      <c r="F53" s="115"/>
      <c r="G53" s="115"/>
      <c r="H53" s="115"/>
      <c r="I53" s="122"/>
      <c r="J53" s="122"/>
      <c r="K53" s="122"/>
      <c r="L53" s="122"/>
    </row>
  </sheetData>
  <sheetProtection algorithmName="SHA-512" hashValue="qUGOmdlVUlVmaXLdWqMnzqkF9txK3R/lzOZ6MqaL5qqiHGT3JNGxcVY5O+LioLjD0byDv4Ugmo+2Q4uYCollRg==" saltValue="XdUCzQ/sHyyO6Ucxz8cezA==" spinCount="100000" sheet="1" objects="1" scenarios="1"/>
  <mergeCells count="92">
    <mergeCell ref="K43:L43"/>
    <mergeCell ref="K44:L44"/>
    <mergeCell ref="K45:L45"/>
    <mergeCell ref="K46:L46"/>
    <mergeCell ref="K47:L47"/>
    <mergeCell ref="K49:L49"/>
    <mergeCell ref="B48:C48"/>
    <mergeCell ref="D48:E48"/>
    <mergeCell ref="F48:H48"/>
    <mergeCell ref="I48:J48"/>
    <mergeCell ref="K48:L48"/>
    <mergeCell ref="F46:H46"/>
    <mergeCell ref="I46:J46"/>
    <mergeCell ref="B47:C47"/>
    <mergeCell ref="D47:E47"/>
    <mergeCell ref="D49:E49"/>
    <mergeCell ref="F49:H49"/>
    <mergeCell ref="I49:J49"/>
    <mergeCell ref="A49:C49"/>
    <mergeCell ref="B44:C44"/>
    <mergeCell ref="D44:E44"/>
    <mergeCell ref="B45:C45"/>
    <mergeCell ref="D45:E45"/>
    <mergeCell ref="B46:C46"/>
    <mergeCell ref="D46:E46"/>
    <mergeCell ref="D41:E41"/>
    <mergeCell ref="B42:C42"/>
    <mergeCell ref="D42:E42"/>
    <mergeCell ref="B43:C43"/>
    <mergeCell ref="D43:E43"/>
    <mergeCell ref="A1:K1"/>
    <mergeCell ref="B4:E4"/>
    <mergeCell ref="A5:A7"/>
    <mergeCell ref="B5:E5"/>
    <mergeCell ref="B6:E6"/>
    <mergeCell ref="B7:E7"/>
    <mergeCell ref="J7:K7"/>
    <mergeCell ref="G4:I4"/>
    <mergeCell ref="G5:I5"/>
    <mergeCell ref="A2:K2"/>
    <mergeCell ref="B9:E9"/>
    <mergeCell ref="F9:G9"/>
    <mergeCell ref="H9:K9"/>
    <mergeCell ref="A10:A12"/>
    <mergeCell ref="B10:E10"/>
    <mergeCell ref="F10:G10"/>
    <mergeCell ref="H10:K10"/>
    <mergeCell ref="B11:E11"/>
    <mergeCell ref="H11:K11"/>
    <mergeCell ref="B12:E12"/>
    <mergeCell ref="F11:G11"/>
    <mergeCell ref="H12:K12"/>
    <mergeCell ref="E15:G15"/>
    <mergeCell ref="E16:G16"/>
    <mergeCell ref="E17:G17"/>
    <mergeCell ref="E18:G18"/>
    <mergeCell ref="A15:D15"/>
    <mergeCell ref="A16:D16"/>
    <mergeCell ref="A17:D17"/>
    <mergeCell ref="A18:D18"/>
    <mergeCell ref="A19:D19"/>
    <mergeCell ref="I53:L53"/>
    <mergeCell ref="A53:H53"/>
    <mergeCell ref="A51:C51"/>
    <mergeCell ref="D51:E51"/>
    <mergeCell ref="F51:H51"/>
    <mergeCell ref="I51:J51"/>
    <mergeCell ref="K51:L51"/>
    <mergeCell ref="I45:J45"/>
    <mergeCell ref="F45:H45"/>
    <mergeCell ref="I44:J44"/>
    <mergeCell ref="F44:H44"/>
    <mergeCell ref="I47:J47"/>
    <mergeCell ref="F47:H47"/>
    <mergeCell ref="I43:J43"/>
    <mergeCell ref="F43:H43"/>
    <mergeCell ref="E19:G19"/>
    <mergeCell ref="K42:L42"/>
    <mergeCell ref="I42:J42"/>
    <mergeCell ref="F42:H42"/>
    <mergeCell ref="K41:L41"/>
    <mergeCell ref="I41:J41"/>
    <mergeCell ref="F41:H41"/>
    <mergeCell ref="A32:H32"/>
    <mergeCell ref="A33:H33"/>
    <mergeCell ref="A34:H34"/>
    <mergeCell ref="A35:H35"/>
    <mergeCell ref="A36:H36"/>
    <mergeCell ref="A21:C21"/>
    <mergeCell ref="A37:H37"/>
    <mergeCell ref="A38:H38"/>
    <mergeCell ref="B41:C41"/>
  </mergeCells>
  <conditionalFormatting sqref="K49:L50">
    <cfRule type="colorScale" priority="3">
      <colorScale>
        <cfvo type="num" val="0.8"/>
        <cfvo type="num" val="0.8"/>
        <color rgb="FFFF0000"/>
        <color rgb="FF00B050"/>
      </colorScale>
    </cfRule>
    <cfRule type="colorScale" priority="4">
      <colorScale>
        <cfvo type="min"/>
        <cfvo type="max"/>
        <color rgb="FFFF7128"/>
        <color rgb="FFFFEF9C"/>
      </colorScale>
    </cfRule>
    <cfRule type="colorScale" priority="5">
      <colorScale>
        <cfvo type="min"/>
        <cfvo type="percentile" val="50"/>
        <cfvo type="max"/>
        <color rgb="FFF8696B"/>
        <color rgb="FFFFEB84"/>
        <color rgb="FF63BE7B"/>
      </colorScale>
    </cfRule>
  </conditionalFormatting>
  <conditionalFormatting sqref="D51:E51">
    <cfRule type="expression" dxfId="1" priority="2">
      <formula>$D$50</formula>
    </cfRule>
  </conditionalFormatting>
  <conditionalFormatting sqref="I51:J51">
    <cfRule type="expression" dxfId="0" priority="1">
      <formula>$I$50</formula>
    </cfRule>
  </conditionalFormatting>
  <pageMargins left="0.47244094488188981" right="0.47244094488188981" top="0.59055118110236227" bottom="0.39370078740157483" header="0" footer="0"/>
  <pageSetup paperSize="9" orientation="portrait" r:id="rId1"/>
  <headerFooter alignWithMargins="0"/>
  <ignoredErrors>
    <ignoredError sqref="E1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locked="0" defaultSize="0" autoFill="0" autoLine="0" autoPict="0">
                <anchor moveWithCells="1">
                  <from>
                    <xdr:col>9</xdr:col>
                    <xdr:colOff>236220</xdr:colOff>
                    <xdr:row>35</xdr:row>
                    <xdr:rowOff>182880</xdr:rowOff>
                  </from>
                  <to>
                    <xdr:col>10</xdr:col>
                    <xdr:colOff>0</xdr:colOff>
                    <xdr:row>37</xdr:row>
                    <xdr:rowOff>38100</xdr:rowOff>
                  </to>
                </anchor>
              </controlPr>
            </control>
          </mc:Choice>
        </mc:AlternateContent>
        <mc:AlternateContent xmlns:mc="http://schemas.openxmlformats.org/markup-compatibility/2006">
          <mc:Choice Requires="x14">
            <control shapeId="3079" r:id="rId5" name="Check Box 7">
              <controlPr locked="0" defaultSize="0" autoFill="0" autoLine="0" autoPict="0">
                <anchor moveWithCells="1">
                  <from>
                    <xdr:col>9</xdr:col>
                    <xdr:colOff>236220</xdr:colOff>
                    <xdr:row>36</xdr:row>
                    <xdr:rowOff>182880</xdr:rowOff>
                  </from>
                  <to>
                    <xdr:col>10</xdr:col>
                    <xdr:colOff>0</xdr:colOff>
                    <xdr:row>38</xdr:row>
                    <xdr:rowOff>38100</xdr:rowOff>
                  </to>
                </anchor>
              </controlPr>
            </control>
          </mc:Choice>
        </mc:AlternateContent>
        <mc:AlternateContent xmlns:mc="http://schemas.openxmlformats.org/markup-compatibility/2006">
          <mc:Choice Requires="x14">
            <control shapeId="3084" r:id="rId6" name="Check Box 12">
              <controlPr locked="0" defaultSize="0" autoFill="0" autoLine="0" autoPict="0">
                <anchor moveWithCells="1">
                  <from>
                    <xdr:col>8</xdr:col>
                    <xdr:colOff>236220</xdr:colOff>
                    <xdr:row>31</xdr:row>
                    <xdr:rowOff>182880</xdr:rowOff>
                  </from>
                  <to>
                    <xdr:col>9</xdr:col>
                    <xdr:colOff>22860</xdr:colOff>
                    <xdr:row>33</xdr:row>
                    <xdr:rowOff>38100</xdr:rowOff>
                  </to>
                </anchor>
              </controlPr>
            </control>
          </mc:Choice>
        </mc:AlternateContent>
        <mc:AlternateContent xmlns:mc="http://schemas.openxmlformats.org/markup-compatibility/2006">
          <mc:Choice Requires="x14">
            <control shapeId="3085" r:id="rId7" name="Check Box 13">
              <controlPr locked="0" defaultSize="0" autoFill="0" autoLine="0" autoPict="0">
                <anchor moveWithCells="1">
                  <from>
                    <xdr:col>8</xdr:col>
                    <xdr:colOff>236220</xdr:colOff>
                    <xdr:row>32</xdr:row>
                    <xdr:rowOff>182880</xdr:rowOff>
                  </from>
                  <to>
                    <xdr:col>9</xdr:col>
                    <xdr:colOff>22860</xdr:colOff>
                    <xdr:row>34</xdr:row>
                    <xdr:rowOff>38100</xdr:rowOff>
                  </to>
                </anchor>
              </controlPr>
            </control>
          </mc:Choice>
        </mc:AlternateContent>
        <mc:AlternateContent xmlns:mc="http://schemas.openxmlformats.org/markup-compatibility/2006">
          <mc:Choice Requires="x14">
            <control shapeId="3086" r:id="rId8" name="Check Box 14">
              <controlPr locked="0" defaultSize="0" autoFill="0" autoLine="0" autoPict="0">
                <anchor moveWithCells="1">
                  <from>
                    <xdr:col>8</xdr:col>
                    <xdr:colOff>236220</xdr:colOff>
                    <xdr:row>32</xdr:row>
                    <xdr:rowOff>0</xdr:rowOff>
                  </from>
                  <to>
                    <xdr:col>9</xdr:col>
                    <xdr:colOff>22860</xdr:colOff>
                    <xdr:row>33</xdr:row>
                    <xdr:rowOff>45720</xdr:rowOff>
                  </to>
                </anchor>
              </controlPr>
            </control>
          </mc:Choice>
        </mc:AlternateContent>
        <mc:AlternateContent xmlns:mc="http://schemas.openxmlformats.org/markup-compatibility/2006">
          <mc:Choice Requires="x14">
            <control shapeId="3087" r:id="rId9" name="Check Box 15">
              <controlPr locked="0" defaultSize="0" autoFill="0" autoLine="0" autoPict="0">
                <anchor moveWithCells="1">
                  <from>
                    <xdr:col>8</xdr:col>
                    <xdr:colOff>236220</xdr:colOff>
                    <xdr:row>33</xdr:row>
                    <xdr:rowOff>182880</xdr:rowOff>
                  </from>
                  <to>
                    <xdr:col>9</xdr:col>
                    <xdr:colOff>22860</xdr:colOff>
                    <xdr:row>35</xdr:row>
                    <xdr:rowOff>38100</xdr:rowOff>
                  </to>
                </anchor>
              </controlPr>
            </control>
          </mc:Choice>
        </mc:AlternateContent>
        <mc:AlternateContent xmlns:mc="http://schemas.openxmlformats.org/markup-compatibility/2006">
          <mc:Choice Requires="x14">
            <control shapeId="3088" r:id="rId10" name="Check Box 16">
              <controlPr locked="0" defaultSize="0" autoFill="0" autoLine="0" autoPict="0">
                <anchor moveWithCells="1">
                  <from>
                    <xdr:col>8</xdr:col>
                    <xdr:colOff>236220</xdr:colOff>
                    <xdr:row>35</xdr:row>
                    <xdr:rowOff>182880</xdr:rowOff>
                  </from>
                  <to>
                    <xdr:col>9</xdr:col>
                    <xdr:colOff>22860</xdr:colOff>
                    <xdr:row>37</xdr:row>
                    <xdr:rowOff>38100</xdr:rowOff>
                  </to>
                </anchor>
              </controlPr>
            </control>
          </mc:Choice>
        </mc:AlternateContent>
        <mc:AlternateContent xmlns:mc="http://schemas.openxmlformats.org/markup-compatibility/2006">
          <mc:Choice Requires="x14">
            <control shapeId="3089" r:id="rId11" name="Check Box 17">
              <controlPr locked="0" defaultSize="0" autoFill="0" autoLine="0" autoPict="0">
                <anchor moveWithCells="1">
                  <from>
                    <xdr:col>8</xdr:col>
                    <xdr:colOff>236220</xdr:colOff>
                    <xdr:row>34</xdr:row>
                    <xdr:rowOff>182880</xdr:rowOff>
                  </from>
                  <to>
                    <xdr:col>9</xdr:col>
                    <xdr:colOff>22860</xdr:colOff>
                    <xdr:row>36</xdr:row>
                    <xdr:rowOff>38100</xdr:rowOff>
                  </to>
                </anchor>
              </controlPr>
            </control>
          </mc:Choice>
        </mc:AlternateContent>
        <mc:AlternateContent xmlns:mc="http://schemas.openxmlformats.org/markup-compatibility/2006">
          <mc:Choice Requires="x14">
            <control shapeId="3090" r:id="rId12" name="Check Box 18">
              <controlPr locked="0" defaultSize="0" autoFill="0" autoLine="0" autoPict="0">
                <anchor moveWithCells="1">
                  <from>
                    <xdr:col>8</xdr:col>
                    <xdr:colOff>236220</xdr:colOff>
                    <xdr:row>36</xdr:row>
                    <xdr:rowOff>182880</xdr:rowOff>
                  </from>
                  <to>
                    <xdr:col>9</xdr:col>
                    <xdr:colOff>22860</xdr:colOff>
                    <xdr:row>38</xdr:row>
                    <xdr:rowOff>38100</xdr:rowOff>
                  </to>
                </anchor>
              </controlPr>
            </control>
          </mc:Choice>
        </mc:AlternateContent>
        <mc:AlternateContent xmlns:mc="http://schemas.openxmlformats.org/markup-compatibility/2006">
          <mc:Choice Requires="x14">
            <control shapeId="3091" r:id="rId13" name="Check Box 19">
              <controlPr locked="0" defaultSize="0" autoFill="0" autoLine="0" autoPict="0">
                <anchor moveWithCells="1">
                  <from>
                    <xdr:col>9</xdr:col>
                    <xdr:colOff>236220</xdr:colOff>
                    <xdr:row>35</xdr:row>
                    <xdr:rowOff>182880</xdr:rowOff>
                  </from>
                  <to>
                    <xdr:col>10</xdr:col>
                    <xdr:colOff>0</xdr:colOff>
                    <xdr:row>37</xdr:row>
                    <xdr:rowOff>38100</xdr:rowOff>
                  </to>
                </anchor>
              </controlPr>
            </control>
          </mc:Choice>
        </mc:AlternateContent>
        <mc:AlternateContent xmlns:mc="http://schemas.openxmlformats.org/markup-compatibility/2006">
          <mc:Choice Requires="x14">
            <control shapeId="3092" r:id="rId14" name="Check Box 20">
              <controlPr locked="0" defaultSize="0" autoFill="0" autoLine="0" autoPict="0">
                <anchor moveWithCells="1">
                  <from>
                    <xdr:col>9</xdr:col>
                    <xdr:colOff>236220</xdr:colOff>
                    <xdr:row>36</xdr:row>
                    <xdr:rowOff>182880</xdr:rowOff>
                  </from>
                  <to>
                    <xdr:col>10</xdr:col>
                    <xdr:colOff>0</xdr:colOff>
                    <xdr:row>38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Lists!$A$1:$A$2</xm:f>
          </x14:formula1>
          <xm:sqref>J16:J18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41"/>
  <sheetViews>
    <sheetView zoomScaleNormal="100" workbookViewId="0">
      <selection activeCell="L17" sqref="L17"/>
    </sheetView>
  </sheetViews>
  <sheetFormatPr defaultRowHeight="13.2" x14ac:dyDescent="0.25"/>
  <cols>
    <col min="1" max="1" width="4.109375" customWidth="1"/>
    <col min="2" max="2" width="31.44140625" customWidth="1"/>
    <col min="3" max="3" width="11.5546875" customWidth="1"/>
  </cols>
  <sheetData>
    <row r="1" spans="1:7" ht="35.1" customHeight="1" x14ac:dyDescent="0.25">
      <c r="A1" s="146" t="s">
        <v>0</v>
      </c>
      <c r="B1" s="146"/>
      <c r="C1" s="146"/>
      <c r="D1" s="146"/>
      <c r="E1" s="146"/>
      <c r="F1" s="146"/>
      <c r="G1" s="146"/>
    </row>
    <row r="2" spans="1:7" hidden="1" x14ac:dyDescent="0.25"/>
    <row r="3" spans="1:7" ht="17.399999999999999" x14ac:dyDescent="0.3">
      <c r="A3" s="164" t="s">
        <v>1</v>
      </c>
      <c r="B3" s="164"/>
      <c r="C3" s="164"/>
      <c r="D3" s="164"/>
      <c r="E3" s="164"/>
      <c r="F3" s="164"/>
      <c r="G3" s="164"/>
    </row>
    <row r="4" spans="1:7" ht="8.4" customHeight="1" x14ac:dyDescent="0.25"/>
    <row r="5" spans="1:7" ht="13.8" x14ac:dyDescent="0.25">
      <c r="B5" s="14" t="s">
        <v>3</v>
      </c>
      <c r="C5" s="165" t="s">
        <v>65</v>
      </c>
      <c r="D5" s="165"/>
      <c r="E5" s="165"/>
      <c r="F5" s="165"/>
    </row>
    <row r="6" spans="1:7" ht="13.8" x14ac:dyDescent="0.25">
      <c r="B6" s="2" t="s">
        <v>4</v>
      </c>
      <c r="C6" s="3"/>
      <c r="D6" s="3"/>
      <c r="E6" s="3"/>
      <c r="F6" s="3"/>
    </row>
    <row r="7" spans="1:7" ht="13.95" hidden="1" customHeight="1" x14ac:dyDescent="0.25">
      <c r="B7" s="2"/>
      <c r="C7" s="3"/>
      <c r="D7" s="3"/>
      <c r="E7" s="3"/>
      <c r="F7" s="3"/>
    </row>
    <row r="8" spans="1:7" ht="117" customHeight="1" x14ac:dyDescent="0.25">
      <c r="B8" s="4"/>
    </row>
    <row r="9" spans="1:7" ht="13.8" x14ac:dyDescent="0.25">
      <c r="B9" s="15" t="s">
        <v>5</v>
      </c>
      <c r="C9" s="15" t="s">
        <v>6</v>
      </c>
    </row>
    <row r="10" spans="1:7" ht="13.8" x14ac:dyDescent="0.25">
      <c r="B10" s="16" t="s">
        <v>7</v>
      </c>
      <c r="C10" s="82">
        <v>5</v>
      </c>
    </row>
    <row r="11" spans="1:7" ht="13.8" x14ac:dyDescent="0.25">
      <c r="B11" s="16" t="s">
        <v>8</v>
      </c>
      <c r="C11" s="82">
        <v>9</v>
      </c>
    </row>
    <row r="12" spans="1:7" ht="13.8" x14ac:dyDescent="0.25">
      <c r="B12" s="16" t="s">
        <v>9</v>
      </c>
      <c r="C12" s="82">
        <v>2</v>
      </c>
    </row>
    <row r="13" spans="1:7" ht="13.8" x14ac:dyDescent="0.25">
      <c r="B13" s="16" t="s">
        <v>10</v>
      </c>
      <c r="C13" s="83">
        <v>29</v>
      </c>
      <c r="D13" s="43" t="s">
        <v>87</v>
      </c>
    </row>
    <row r="14" spans="1:7" ht="13.8" x14ac:dyDescent="0.25">
      <c r="B14" s="16" t="s">
        <v>11</v>
      </c>
      <c r="C14" s="82">
        <v>70</v>
      </c>
    </row>
    <row r="15" spans="1:7" ht="13.8" x14ac:dyDescent="0.25">
      <c r="B15" s="16" t="s">
        <v>12</v>
      </c>
      <c r="C15" s="84">
        <v>0.85</v>
      </c>
    </row>
    <row r="16" spans="1:7" ht="13.8" x14ac:dyDescent="0.25">
      <c r="B16" s="16" t="s">
        <v>13</v>
      </c>
      <c r="C16" s="82">
        <v>0</v>
      </c>
    </row>
    <row r="17" spans="1:7" s="4" customFormat="1" ht="13.8" x14ac:dyDescent="0.25">
      <c r="B17" s="16" t="s">
        <v>14</v>
      </c>
      <c r="C17" s="5">
        <f>$C$11/$C$12</f>
        <v>4.5</v>
      </c>
    </row>
    <row r="18" spans="1:7" s="4" customFormat="1" ht="13.8" x14ac:dyDescent="0.25">
      <c r="B18" s="17" t="s">
        <v>15</v>
      </c>
      <c r="C18" s="6"/>
    </row>
    <row r="19" spans="1:7" s="4" customFormat="1" ht="13.8" x14ac:dyDescent="0.25">
      <c r="B19" s="16" t="s">
        <v>16</v>
      </c>
      <c r="C19" s="7">
        <f>IF($C$11&gt;0,0.5/$C$11,0)</f>
        <v>5.5555555555555552E-2</v>
      </c>
    </row>
    <row r="20" spans="1:7" s="4" customFormat="1" ht="13.8" x14ac:dyDescent="0.25">
      <c r="B20" s="16" t="s">
        <v>17</v>
      </c>
      <c r="C20" s="7">
        <f>1-VLOOKUP(2*$C$11/$C$14,Bright!$A$3:$L$113,2+(1-$C$15)*20)</f>
        <v>0</v>
      </c>
    </row>
    <row r="21" spans="1:7" s="4" customFormat="1" ht="13.8" x14ac:dyDescent="0.25">
      <c r="B21" s="16" t="s">
        <v>18</v>
      </c>
      <c r="C21" s="7">
        <f>$C$13/400*(1+$C$16/25)</f>
        <v>7.2499999999999995E-2</v>
      </c>
    </row>
    <row r="22" spans="1:7" s="4" customFormat="1" ht="13.8" x14ac:dyDescent="0.25">
      <c r="B22" s="16" t="s">
        <v>19</v>
      </c>
      <c r="C22" s="7">
        <f>$C$16/25*C21</f>
        <v>0</v>
      </c>
    </row>
    <row r="23" spans="1:7" s="4" customFormat="1" ht="14.4" thickBot="1" x14ac:dyDescent="0.3">
      <c r="B23" s="17" t="s">
        <v>20</v>
      </c>
      <c r="C23" s="8">
        <f>SUM(C19:C22)</f>
        <v>0.12805555555555553</v>
      </c>
    </row>
    <row r="24" spans="1:7" s="4" customFormat="1" ht="16.2" thickBot="1" x14ac:dyDescent="0.35">
      <c r="B24" s="18" t="s">
        <v>21</v>
      </c>
      <c r="C24" s="85">
        <f>1-C23</f>
        <v>0.87194444444444441</v>
      </c>
    </row>
    <row r="25" spans="1:7" x14ac:dyDescent="0.25">
      <c r="B25" s="9"/>
    </row>
    <row r="26" spans="1:7" ht="17.399999999999999" x14ac:dyDescent="0.3">
      <c r="A26" s="10" t="s">
        <v>22</v>
      </c>
      <c r="B26" s="10"/>
      <c r="C26" s="10"/>
      <c r="D26" s="10"/>
      <c r="E26" s="10"/>
      <c r="F26" s="1"/>
      <c r="G26" s="1"/>
    </row>
    <row r="27" spans="1:7" ht="13.8" x14ac:dyDescent="0.25">
      <c r="B27" s="11" t="s">
        <v>23</v>
      </c>
      <c r="C27" s="12"/>
    </row>
    <row r="28" spans="1:7" ht="13.8" x14ac:dyDescent="0.25">
      <c r="B28" s="19" t="s">
        <v>24</v>
      </c>
      <c r="C28" s="87">
        <v>479.1</v>
      </c>
    </row>
    <row r="29" spans="1:7" ht="13.8" x14ac:dyDescent="0.25">
      <c r="B29" s="20" t="s">
        <v>25</v>
      </c>
      <c r="C29" s="88">
        <v>14</v>
      </c>
    </row>
    <row r="30" spans="1:7" ht="13.8" x14ac:dyDescent="0.25">
      <c r="B30" s="16" t="s">
        <v>86</v>
      </c>
      <c r="C30" s="89">
        <v>360</v>
      </c>
    </row>
    <row r="31" spans="1:7" s="13" customFormat="1" ht="13.8" x14ac:dyDescent="0.25">
      <c r="B31" s="16" t="s">
        <v>26</v>
      </c>
      <c r="C31" s="86">
        <f>2*PI()*(C28/SQRT(2))*C17/C29/24*C30/360</f>
        <v>28.507837709888477</v>
      </c>
    </row>
    <row r="32" spans="1:7" s="13" customFormat="1" ht="13.8" x14ac:dyDescent="0.25"/>
    <row r="33" spans="2:9" s="13" customFormat="1" ht="15.9" customHeight="1" x14ac:dyDescent="0.25">
      <c r="B33" s="11" t="s">
        <v>27</v>
      </c>
      <c r="C33" s="12"/>
    </row>
    <row r="34" spans="2:9" s="13" customFormat="1" ht="15.9" customHeight="1" x14ac:dyDescent="0.25">
      <c r="B34" s="19" t="s">
        <v>28</v>
      </c>
      <c r="C34" s="87"/>
    </row>
    <row r="35" spans="2:9" ht="13.8" x14ac:dyDescent="0.25">
      <c r="B35" s="16" t="s">
        <v>26</v>
      </c>
      <c r="C35" s="86" t="e">
        <f>$C$11/C34</f>
        <v>#DIV/0!</v>
      </c>
    </row>
    <row r="36" spans="2:9" ht="13.8" x14ac:dyDescent="0.25">
      <c r="I36" s="41"/>
    </row>
    <row r="37" spans="2:9" ht="13.8" x14ac:dyDescent="0.25">
      <c r="B37" s="11" t="s">
        <v>29</v>
      </c>
      <c r="C37" s="12"/>
    </row>
    <row r="38" spans="2:9" ht="13.8" x14ac:dyDescent="0.25">
      <c r="B38" s="16" t="s">
        <v>30</v>
      </c>
      <c r="C38" s="82"/>
    </row>
    <row r="39" spans="2:9" ht="13.8" x14ac:dyDescent="0.25">
      <c r="B39" s="16" t="s">
        <v>25</v>
      </c>
      <c r="C39" s="82"/>
    </row>
    <row r="40" spans="2:9" ht="13.8" x14ac:dyDescent="0.25">
      <c r="B40" s="16" t="s">
        <v>31</v>
      </c>
      <c r="C40" s="82"/>
    </row>
    <row r="41" spans="2:9" ht="13.8" x14ac:dyDescent="0.25">
      <c r="B41" s="16" t="s">
        <v>26</v>
      </c>
      <c r="C41" s="86" t="e">
        <f>$C$11/(C39/C40*C38)</f>
        <v>#DIV/0!</v>
      </c>
    </row>
  </sheetData>
  <sheetProtection algorithmName="SHA-512" hashValue="vdRef5yno+9vsO11oV0JP79U2+gLJOfMdUnoxVKX43C3LHnCUtt4hNGBcCbVddtDu2yWQwT3c8jRXEqXveVsUA==" saltValue="SBCz79j0HnoWh+FQVL6XWw==" spinCount="100000" sheet="1" objects="1" scenarios="1"/>
  <mergeCells count="3">
    <mergeCell ref="A1:G1"/>
    <mergeCell ref="A3:G3"/>
    <mergeCell ref="C5:F5"/>
  </mergeCells>
  <phoneticPr fontId="0" type="noConversion"/>
  <pageMargins left="0.39370078740157483" right="0.39370078740157483" top="0.59055118110236227" bottom="0.59055118110236227" header="0.11811023622047245" footer="0.11811023622047245"/>
  <pageSetup paperSize="9" orientation="portrait" blackAndWhite="1" r:id="rId1"/>
  <headerFooter alignWithMargins="0">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1"/>
  <sheetViews>
    <sheetView zoomScaleNormal="100" workbookViewId="0">
      <selection activeCell="M13" sqref="M13"/>
    </sheetView>
  </sheetViews>
  <sheetFormatPr defaultRowHeight="13.2" x14ac:dyDescent="0.25"/>
  <cols>
    <col min="1" max="1" width="4" customWidth="1"/>
    <col min="2" max="2" width="31.44140625" customWidth="1"/>
    <col min="3" max="3" width="11.5546875" customWidth="1"/>
  </cols>
  <sheetData>
    <row r="1" spans="1:7" ht="35.1" customHeight="1" x14ac:dyDescent="0.25">
      <c r="A1" s="146" t="s">
        <v>0</v>
      </c>
      <c r="B1" s="146"/>
      <c r="C1" s="146"/>
      <c r="D1" s="146"/>
      <c r="E1" s="146"/>
      <c r="F1" s="146"/>
      <c r="G1" s="146"/>
    </row>
    <row r="2" spans="1:7" hidden="1" x14ac:dyDescent="0.25"/>
    <row r="3" spans="1:7" ht="17.399999999999999" x14ac:dyDescent="0.3">
      <c r="A3" s="164" t="s">
        <v>1</v>
      </c>
      <c r="B3" s="164"/>
      <c r="C3" s="164"/>
      <c r="D3" s="164"/>
      <c r="E3" s="164"/>
      <c r="F3" s="164"/>
      <c r="G3" s="164"/>
    </row>
    <row r="5" spans="1:7" ht="13.8" x14ac:dyDescent="0.25">
      <c r="B5" s="14" t="s">
        <v>3</v>
      </c>
      <c r="C5" s="165"/>
      <c r="D5" s="165"/>
      <c r="E5" s="165"/>
      <c r="F5" s="165"/>
    </row>
    <row r="6" spans="1:7" ht="13.8" x14ac:dyDescent="0.25">
      <c r="B6" s="2" t="s">
        <v>4</v>
      </c>
      <c r="C6" s="3"/>
      <c r="D6" s="3"/>
      <c r="E6" s="3"/>
      <c r="F6" s="3"/>
    </row>
    <row r="7" spans="1:7" ht="13.8" hidden="1" x14ac:dyDescent="0.25">
      <c r="B7" s="2"/>
      <c r="C7" s="3"/>
      <c r="D7" s="3"/>
      <c r="E7" s="3"/>
      <c r="F7" s="3"/>
    </row>
    <row r="8" spans="1:7" ht="117" customHeight="1" x14ac:dyDescent="0.25">
      <c r="B8" s="4"/>
    </row>
    <row r="9" spans="1:7" ht="13.8" x14ac:dyDescent="0.25">
      <c r="B9" s="15" t="s">
        <v>5</v>
      </c>
      <c r="C9" s="15" t="s">
        <v>6</v>
      </c>
    </row>
    <row r="10" spans="1:7" ht="13.8" x14ac:dyDescent="0.25">
      <c r="B10" s="16" t="s">
        <v>7</v>
      </c>
      <c r="C10" s="82"/>
    </row>
    <row r="11" spans="1:7" ht="13.8" x14ac:dyDescent="0.25">
      <c r="B11" s="16" t="s">
        <v>8</v>
      </c>
      <c r="C11" s="82"/>
    </row>
    <row r="12" spans="1:7" ht="13.8" x14ac:dyDescent="0.25">
      <c r="B12" s="16" t="s">
        <v>9</v>
      </c>
      <c r="C12" s="82"/>
    </row>
    <row r="13" spans="1:7" ht="13.8" x14ac:dyDescent="0.25">
      <c r="B13" s="16" t="s">
        <v>10</v>
      </c>
      <c r="C13" s="83"/>
      <c r="D13" s="43" t="s">
        <v>87</v>
      </c>
    </row>
    <row r="14" spans="1:7" ht="13.8" x14ac:dyDescent="0.25">
      <c r="B14" s="16" t="s">
        <v>11</v>
      </c>
      <c r="C14" s="82"/>
    </row>
    <row r="15" spans="1:7" ht="13.8" x14ac:dyDescent="0.25">
      <c r="B15" s="16" t="s">
        <v>12</v>
      </c>
      <c r="C15" s="84"/>
    </row>
    <row r="16" spans="1:7" ht="13.8" x14ac:dyDescent="0.25">
      <c r="B16" s="16" t="s">
        <v>13</v>
      </c>
      <c r="C16" s="82"/>
    </row>
    <row r="17" spans="1:7" s="4" customFormat="1" ht="13.8" x14ac:dyDescent="0.25">
      <c r="B17" s="16" t="s">
        <v>14</v>
      </c>
      <c r="C17" s="5" t="e">
        <f>$C$11/$C$12</f>
        <v>#DIV/0!</v>
      </c>
    </row>
    <row r="18" spans="1:7" s="4" customFormat="1" ht="13.8" x14ac:dyDescent="0.25">
      <c r="B18" s="17" t="s">
        <v>15</v>
      </c>
      <c r="C18" s="6"/>
    </row>
    <row r="19" spans="1:7" s="4" customFormat="1" ht="13.8" x14ac:dyDescent="0.25">
      <c r="B19" s="16" t="s">
        <v>16</v>
      </c>
      <c r="C19" s="7">
        <f>IF($C$11&gt;0,0.5/$C$11,0)</f>
        <v>0</v>
      </c>
    </row>
    <row r="20" spans="1:7" s="4" customFormat="1" ht="13.8" x14ac:dyDescent="0.25">
      <c r="B20" s="16" t="s">
        <v>17</v>
      </c>
      <c r="C20" s="7" t="e">
        <f>1-VLOOKUP(2*$C$11/$C$14,Bright!$A$3:$L$113,2+(1-$C$15)*20)</f>
        <v>#DIV/0!</v>
      </c>
    </row>
    <row r="21" spans="1:7" s="4" customFormat="1" ht="13.8" x14ac:dyDescent="0.25">
      <c r="B21" s="16" t="s">
        <v>18</v>
      </c>
      <c r="C21" s="7">
        <f>$C$13/400*(1+$C$16/25)</f>
        <v>0</v>
      </c>
    </row>
    <row r="22" spans="1:7" s="4" customFormat="1" ht="13.8" x14ac:dyDescent="0.25">
      <c r="B22" s="16" t="s">
        <v>19</v>
      </c>
      <c r="C22" s="7">
        <f>$C$16/25*C21</f>
        <v>0</v>
      </c>
    </row>
    <row r="23" spans="1:7" s="4" customFormat="1" ht="14.4" thickBot="1" x14ac:dyDescent="0.3">
      <c r="B23" s="17" t="s">
        <v>20</v>
      </c>
      <c r="C23" s="8" t="e">
        <f>SUM(C19:C22)</f>
        <v>#DIV/0!</v>
      </c>
    </row>
    <row r="24" spans="1:7" s="4" customFormat="1" ht="16.2" thickBot="1" x14ac:dyDescent="0.35">
      <c r="B24" s="18" t="s">
        <v>21</v>
      </c>
      <c r="C24" s="85" t="e">
        <f>1-C23</f>
        <v>#DIV/0!</v>
      </c>
    </row>
    <row r="25" spans="1:7" x14ac:dyDescent="0.25">
      <c r="B25" s="9"/>
    </row>
    <row r="26" spans="1:7" ht="17.399999999999999" x14ac:dyDescent="0.3">
      <c r="A26" s="10" t="s">
        <v>22</v>
      </c>
      <c r="B26" s="10"/>
      <c r="C26" s="10"/>
      <c r="D26" s="10"/>
      <c r="E26" s="10"/>
      <c r="F26" s="56"/>
      <c r="G26" s="56"/>
    </row>
    <row r="27" spans="1:7" ht="13.8" x14ac:dyDescent="0.25">
      <c r="B27" s="11" t="s">
        <v>23</v>
      </c>
      <c r="C27" s="12"/>
    </row>
    <row r="28" spans="1:7" ht="13.8" x14ac:dyDescent="0.25">
      <c r="B28" s="19" t="s">
        <v>24</v>
      </c>
      <c r="C28" s="87"/>
    </row>
    <row r="29" spans="1:7" ht="13.8" x14ac:dyDescent="0.25">
      <c r="B29" s="20" t="s">
        <v>25</v>
      </c>
      <c r="C29" s="88"/>
    </row>
    <row r="30" spans="1:7" ht="13.8" x14ac:dyDescent="0.25">
      <c r="B30" s="16" t="s">
        <v>86</v>
      </c>
      <c r="C30" s="89"/>
    </row>
    <row r="31" spans="1:7" s="13" customFormat="1" ht="13.8" x14ac:dyDescent="0.25">
      <c r="B31" s="16" t="s">
        <v>26</v>
      </c>
      <c r="C31" s="86" t="e">
        <f>2*PI()*(C28/SQRT(2))*C17/C29/24*C30/360</f>
        <v>#DIV/0!</v>
      </c>
    </row>
    <row r="32" spans="1:7" s="13" customFormat="1" ht="15.9" customHeight="1" x14ac:dyDescent="0.25"/>
    <row r="33" spans="2:9" s="13" customFormat="1" ht="15.9" customHeight="1" x14ac:dyDescent="0.25">
      <c r="B33" s="11" t="s">
        <v>27</v>
      </c>
      <c r="C33" s="12"/>
    </row>
    <row r="34" spans="2:9" s="13" customFormat="1" ht="15.9" customHeight="1" x14ac:dyDescent="0.25">
      <c r="B34" s="19" t="s">
        <v>28</v>
      </c>
      <c r="C34" s="87"/>
    </row>
    <row r="35" spans="2:9" ht="13.8" x14ac:dyDescent="0.25">
      <c r="B35" s="16" t="s">
        <v>26</v>
      </c>
      <c r="C35" s="86" t="e">
        <f>$C$11/C34</f>
        <v>#DIV/0!</v>
      </c>
    </row>
    <row r="36" spans="2:9" ht="13.8" x14ac:dyDescent="0.25">
      <c r="I36" s="41"/>
    </row>
    <row r="37" spans="2:9" ht="13.8" x14ac:dyDescent="0.25">
      <c r="B37" s="11" t="s">
        <v>29</v>
      </c>
      <c r="C37" s="12"/>
    </row>
    <row r="38" spans="2:9" ht="13.8" x14ac:dyDescent="0.25">
      <c r="B38" s="16" t="s">
        <v>30</v>
      </c>
      <c r="C38" s="82"/>
    </row>
    <row r="39" spans="2:9" ht="13.8" x14ac:dyDescent="0.25">
      <c r="B39" s="16" t="s">
        <v>25</v>
      </c>
      <c r="C39" s="82"/>
    </row>
    <row r="40" spans="2:9" ht="13.8" x14ac:dyDescent="0.25">
      <c r="B40" s="16" t="s">
        <v>31</v>
      </c>
      <c r="C40" s="82"/>
    </row>
    <row r="41" spans="2:9" ht="13.8" x14ac:dyDescent="0.25">
      <c r="B41" s="16" t="s">
        <v>26</v>
      </c>
      <c r="C41" s="86" t="e">
        <f>$C$11/(C39/C40*C38)</f>
        <v>#DIV/0!</v>
      </c>
    </row>
  </sheetData>
  <sheetProtection algorithmName="SHA-512" hashValue="YA2bGYlAec7Ro36Jq40ukHYpUdFLhTxsdV5nMorICZ9BofHcbHExZl0xlwGyfccLyf9/IQDAugoCvr+oDKOEBQ==" saltValue="HnFjKEKnt29cilXVfCDZQg==" spinCount="100000" sheet="1" objects="1" scenarios="1"/>
  <mergeCells count="3">
    <mergeCell ref="A1:G1"/>
    <mergeCell ref="A3:G3"/>
    <mergeCell ref="C5:F5"/>
  </mergeCells>
  <pageMargins left="0.74803149606299213" right="0.74803149606299213" top="0.98425196850393704" bottom="0.98425196850393704" header="0.51181102362204722" footer="0.51181102362204722"/>
  <pageSetup paperSize="9" orientation="portrait" blackAndWhite="1" r:id="rId1"/>
  <headerFooter alignWithMargins="0">
    <oddFoote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1"/>
  <sheetViews>
    <sheetView zoomScaleNormal="100" workbookViewId="0">
      <selection activeCell="I21" sqref="I21"/>
    </sheetView>
  </sheetViews>
  <sheetFormatPr defaultRowHeight="13.2" x14ac:dyDescent="0.25"/>
  <cols>
    <col min="1" max="1" width="5.44140625" customWidth="1"/>
    <col min="2" max="2" width="31.44140625" customWidth="1"/>
    <col min="3" max="3" width="11.5546875" customWidth="1"/>
  </cols>
  <sheetData>
    <row r="1" spans="1:7" ht="35.1" customHeight="1" x14ac:dyDescent="0.25">
      <c r="A1" s="146" t="s">
        <v>0</v>
      </c>
      <c r="B1" s="146"/>
      <c r="C1" s="146"/>
      <c r="D1" s="146"/>
      <c r="E1" s="146"/>
      <c r="F1" s="146"/>
      <c r="G1" s="146"/>
    </row>
    <row r="2" spans="1:7" hidden="1" x14ac:dyDescent="0.25"/>
    <row r="3" spans="1:7" ht="17.399999999999999" x14ac:dyDescent="0.3">
      <c r="A3" s="164" t="s">
        <v>1</v>
      </c>
      <c r="B3" s="164"/>
      <c r="C3" s="164"/>
      <c r="D3" s="164"/>
      <c r="E3" s="164"/>
      <c r="F3" s="164"/>
      <c r="G3" s="164"/>
    </row>
    <row r="5" spans="1:7" ht="13.8" x14ac:dyDescent="0.25">
      <c r="B5" s="14" t="s">
        <v>3</v>
      </c>
      <c r="C5" s="165"/>
      <c r="D5" s="165"/>
      <c r="E5" s="165"/>
      <c r="F5" s="165"/>
    </row>
    <row r="6" spans="1:7" ht="13.8" x14ac:dyDescent="0.25">
      <c r="B6" s="2" t="s">
        <v>4</v>
      </c>
      <c r="C6" s="3"/>
      <c r="D6" s="3"/>
      <c r="E6" s="3"/>
      <c r="F6" s="3"/>
    </row>
    <row r="7" spans="1:7" ht="13.8" hidden="1" x14ac:dyDescent="0.25">
      <c r="B7" s="2"/>
      <c r="C7" s="3"/>
      <c r="D7" s="3"/>
      <c r="E7" s="3"/>
      <c r="F7" s="3"/>
    </row>
    <row r="8" spans="1:7" ht="117" customHeight="1" x14ac:dyDescent="0.25">
      <c r="B8" s="4"/>
    </row>
    <row r="9" spans="1:7" ht="13.8" x14ac:dyDescent="0.25">
      <c r="B9" s="15" t="s">
        <v>5</v>
      </c>
      <c r="C9" s="15" t="s">
        <v>6</v>
      </c>
    </row>
    <row r="10" spans="1:7" ht="13.8" x14ac:dyDescent="0.25">
      <c r="B10" s="16" t="s">
        <v>7</v>
      </c>
      <c r="C10" s="82"/>
    </row>
    <row r="11" spans="1:7" ht="13.8" x14ac:dyDescent="0.25">
      <c r="B11" s="16" t="s">
        <v>8</v>
      </c>
      <c r="C11" s="82"/>
    </row>
    <row r="12" spans="1:7" ht="13.8" x14ac:dyDescent="0.25">
      <c r="B12" s="16" t="s">
        <v>9</v>
      </c>
      <c r="C12" s="82"/>
    </row>
    <row r="13" spans="1:7" ht="13.8" x14ac:dyDescent="0.25">
      <c r="B13" s="16" t="s">
        <v>10</v>
      </c>
      <c r="C13" s="83"/>
      <c r="D13" s="43" t="s">
        <v>87</v>
      </c>
    </row>
    <row r="14" spans="1:7" ht="13.8" x14ac:dyDescent="0.25">
      <c r="B14" s="16" t="s">
        <v>11</v>
      </c>
      <c r="C14" s="82"/>
    </row>
    <row r="15" spans="1:7" ht="13.8" x14ac:dyDescent="0.25">
      <c r="B15" s="16" t="s">
        <v>12</v>
      </c>
      <c r="C15" s="84"/>
    </row>
    <row r="16" spans="1:7" ht="13.8" x14ac:dyDescent="0.25">
      <c r="B16" s="16" t="s">
        <v>13</v>
      </c>
      <c r="C16" s="82"/>
    </row>
    <row r="17" spans="1:7" s="4" customFormat="1" ht="13.8" x14ac:dyDescent="0.25">
      <c r="B17" s="16" t="s">
        <v>14</v>
      </c>
      <c r="C17" s="5" t="e">
        <f>$C$11/$C$12</f>
        <v>#DIV/0!</v>
      </c>
    </row>
    <row r="18" spans="1:7" s="4" customFormat="1" ht="13.8" x14ac:dyDescent="0.25">
      <c r="B18" s="17" t="s">
        <v>15</v>
      </c>
      <c r="C18" s="6"/>
    </row>
    <row r="19" spans="1:7" s="4" customFormat="1" ht="13.8" x14ac:dyDescent="0.25">
      <c r="B19" s="16" t="s">
        <v>16</v>
      </c>
      <c r="C19" s="7">
        <f>IF($C$11&gt;0,0.5/$C$11,0)</f>
        <v>0</v>
      </c>
    </row>
    <row r="20" spans="1:7" s="4" customFormat="1" ht="13.8" x14ac:dyDescent="0.25">
      <c r="B20" s="16" t="s">
        <v>17</v>
      </c>
      <c r="C20" s="7" t="e">
        <f>1-VLOOKUP(2*$C$11/$C$14,Bright!$A$3:$L$113,2+(1-$C$15)*20)</f>
        <v>#DIV/0!</v>
      </c>
    </row>
    <row r="21" spans="1:7" s="4" customFormat="1" ht="13.8" x14ac:dyDescent="0.25">
      <c r="B21" s="16" t="s">
        <v>18</v>
      </c>
      <c r="C21" s="7">
        <f>$C$13/400*(1+$C$16/25)</f>
        <v>0</v>
      </c>
    </row>
    <row r="22" spans="1:7" s="4" customFormat="1" ht="13.8" x14ac:dyDescent="0.25">
      <c r="B22" s="16" t="s">
        <v>19</v>
      </c>
      <c r="C22" s="7">
        <f>$C$16/25*C21</f>
        <v>0</v>
      </c>
    </row>
    <row r="23" spans="1:7" s="4" customFormat="1" ht="14.4" thickBot="1" x14ac:dyDescent="0.3">
      <c r="B23" s="17" t="s">
        <v>20</v>
      </c>
      <c r="C23" s="8" t="e">
        <f>SUM(C19:C22)</f>
        <v>#DIV/0!</v>
      </c>
    </row>
    <row r="24" spans="1:7" s="4" customFormat="1" ht="16.2" thickBot="1" x14ac:dyDescent="0.35">
      <c r="B24" s="18" t="s">
        <v>21</v>
      </c>
      <c r="C24" s="85" t="e">
        <f>1-C23</f>
        <v>#DIV/0!</v>
      </c>
    </row>
    <row r="25" spans="1:7" x14ac:dyDescent="0.25">
      <c r="B25" s="9"/>
    </row>
    <row r="26" spans="1:7" ht="17.399999999999999" x14ac:dyDescent="0.3">
      <c r="A26" s="10" t="s">
        <v>22</v>
      </c>
      <c r="B26" s="10"/>
      <c r="C26" s="10"/>
      <c r="D26" s="10"/>
      <c r="E26" s="10"/>
      <c r="F26" s="56"/>
      <c r="G26" s="56"/>
    </row>
    <row r="27" spans="1:7" ht="13.8" x14ac:dyDescent="0.25">
      <c r="B27" s="11" t="s">
        <v>23</v>
      </c>
      <c r="C27" s="12"/>
    </row>
    <row r="28" spans="1:7" ht="13.8" x14ac:dyDescent="0.25">
      <c r="B28" s="19" t="s">
        <v>24</v>
      </c>
      <c r="C28" s="87"/>
    </row>
    <row r="29" spans="1:7" ht="13.8" x14ac:dyDescent="0.25">
      <c r="B29" s="20" t="s">
        <v>25</v>
      </c>
      <c r="C29" s="88"/>
    </row>
    <row r="30" spans="1:7" ht="13.8" x14ac:dyDescent="0.25">
      <c r="B30" s="16" t="s">
        <v>86</v>
      </c>
      <c r="C30" s="89"/>
    </row>
    <row r="31" spans="1:7" s="13" customFormat="1" ht="13.8" x14ac:dyDescent="0.25">
      <c r="B31" s="16" t="s">
        <v>26</v>
      </c>
      <c r="C31" s="86" t="e">
        <f>2*PI()*(C28/SQRT(2))*C17/C29/24*C30/360</f>
        <v>#DIV/0!</v>
      </c>
    </row>
    <row r="32" spans="1:7" s="13" customFormat="1" ht="15.9" customHeight="1" x14ac:dyDescent="0.25"/>
    <row r="33" spans="2:9" s="13" customFormat="1" ht="15.9" customHeight="1" x14ac:dyDescent="0.25">
      <c r="B33" s="11" t="s">
        <v>27</v>
      </c>
      <c r="C33" s="12"/>
    </row>
    <row r="34" spans="2:9" s="13" customFormat="1" ht="15.9" customHeight="1" x14ac:dyDescent="0.25">
      <c r="B34" s="19" t="s">
        <v>28</v>
      </c>
      <c r="C34" s="87"/>
    </row>
    <row r="35" spans="2:9" ht="13.8" x14ac:dyDescent="0.25">
      <c r="B35" s="16" t="s">
        <v>26</v>
      </c>
      <c r="C35" s="86" t="e">
        <f>$C$11/C34</f>
        <v>#DIV/0!</v>
      </c>
    </row>
    <row r="36" spans="2:9" ht="13.8" x14ac:dyDescent="0.25">
      <c r="I36" s="41"/>
    </row>
    <row r="37" spans="2:9" ht="13.8" x14ac:dyDescent="0.25">
      <c r="B37" s="11" t="s">
        <v>29</v>
      </c>
      <c r="C37" s="12"/>
    </row>
    <row r="38" spans="2:9" ht="13.8" x14ac:dyDescent="0.25">
      <c r="B38" s="16" t="s">
        <v>30</v>
      </c>
      <c r="C38" s="82"/>
    </row>
    <row r="39" spans="2:9" ht="13.8" x14ac:dyDescent="0.25">
      <c r="B39" s="16" t="s">
        <v>25</v>
      </c>
      <c r="C39" s="82"/>
    </row>
    <row r="40" spans="2:9" ht="13.8" x14ac:dyDescent="0.25">
      <c r="B40" s="16" t="s">
        <v>31</v>
      </c>
      <c r="C40" s="82"/>
    </row>
    <row r="41" spans="2:9" ht="13.8" x14ac:dyDescent="0.25">
      <c r="B41" s="16" t="s">
        <v>26</v>
      </c>
      <c r="C41" s="86" t="e">
        <f>$C$11/(C39/C40*C38)</f>
        <v>#DIV/0!</v>
      </c>
    </row>
  </sheetData>
  <sheetProtection algorithmName="SHA-512" hashValue="F7YrZf80h7vC3f7VNdDcU9Oo76dMrLcgbp+m7KopsWTHn6Qfu/71jk/+Cis4Slgn0MHbbzVJ3TGc6t47Cx4XGQ==" saltValue="awNL/jgvyaNF1mdtNTck8A==" spinCount="100000" sheet="1" objects="1" scenarios="1"/>
  <mergeCells count="3">
    <mergeCell ref="A1:G1"/>
    <mergeCell ref="A3:G3"/>
    <mergeCell ref="C5:F5"/>
  </mergeCells>
  <pageMargins left="0.74803149606299213" right="0.74803149606299213" top="0.98425196850393704" bottom="0.98425196850393704" header="0.51181102362204722" footer="0.51181102362204722"/>
  <pageSetup paperSize="9" orientation="portrait" blackAndWhite="1" r:id="rId1"/>
  <headerFooter alignWithMargins="0">
    <oddFoote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1"/>
  <sheetViews>
    <sheetView zoomScaleNormal="100" workbookViewId="0">
      <selection activeCell="H15" sqref="H15"/>
    </sheetView>
  </sheetViews>
  <sheetFormatPr defaultRowHeight="13.2" x14ac:dyDescent="0.25"/>
  <cols>
    <col min="1" max="1" width="4.44140625" customWidth="1"/>
    <col min="2" max="2" width="31.44140625" customWidth="1"/>
    <col min="3" max="3" width="11.5546875" customWidth="1"/>
  </cols>
  <sheetData>
    <row r="1" spans="1:7" ht="35.1" customHeight="1" x14ac:dyDescent="0.25">
      <c r="A1" s="146" t="s">
        <v>0</v>
      </c>
      <c r="B1" s="146"/>
      <c r="C1" s="146"/>
      <c r="D1" s="146"/>
      <c r="E1" s="146"/>
      <c r="F1" s="146"/>
      <c r="G1" s="146"/>
    </row>
    <row r="2" spans="1:7" hidden="1" x14ac:dyDescent="0.25"/>
    <row r="3" spans="1:7" ht="17.399999999999999" x14ac:dyDescent="0.3">
      <c r="A3" s="164" t="s">
        <v>1</v>
      </c>
      <c r="B3" s="164"/>
      <c r="C3" s="164"/>
      <c r="D3" s="164"/>
      <c r="E3" s="164"/>
      <c r="F3" s="164"/>
      <c r="G3" s="164"/>
    </row>
    <row r="5" spans="1:7" ht="13.8" x14ac:dyDescent="0.25">
      <c r="B5" s="14" t="s">
        <v>3</v>
      </c>
      <c r="C5" s="165"/>
      <c r="D5" s="165"/>
      <c r="E5" s="165"/>
      <c r="F5" s="165"/>
    </row>
    <row r="6" spans="1:7" ht="13.8" x14ac:dyDescent="0.25">
      <c r="B6" s="2" t="s">
        <v>4</v>
      </c>
      <c r="C6" s="3"/>
      <c r="D6" s="3"/>
      <c r="E6" s="3"/>
      <c r="F6" s="3"/>
    </row>
    <row r="7" spans="1:7" ht="13.8" hidden="1" x14ac:dyDescent="0.25">
      <c r="B7" s="2"/>
      <c r="C7" s="3"/>
      <c r="D7" s="3"/>
      <c r="E7" s="3"/>
      <c r="F7" s="3"/>
    </row>
    <row r="8" spans="1:7" ht="117" customHeight="1" x14ac:dyDescent="0.25">
      <c r="B8" s="4"/>
    </row>
    <row r="9" spans="1:7" ht="13.8" x14ac:dyDescent="0.25">
      <c r="B9" s="15" t="s">
        <v>5</v>
      </c>
      <c r="C9" s="15" t="s">
        <v>6</v>
      </c>
    </row>
    <row r="10" spans="1:7" ht="13.8" x14ac:dyDescent="0.25">
      <c r="B10" s="16" t="s">
        <v>7</v>
      </c>
      <c r="C10" s="82"/>
    </row>
    <row r="11" spans="1:7" ht="13.8" x14ac:dyDescent="0.25">
      <c r="B11" s="16" t="s">
        <v>8</v>
      </c>
      <c r="C11" s="82"/>
    </row>
    <row r="12" spans="1:7" ht="13.8" x14ac:dyDescent="0.25">
      <c r="B12" s="16" t="s">
        <v>9</v>
      </c>
      <c r="C12" s="82"/>
    </row>
    <row r="13" spans="1:7" ht="13.8" x14ac:dyDescent="0.25">
      <c r="B13" s="16" t="s">
        <v>10</v>
      </c>
      <c r="C13" s="83"/>
      <c r="D13" s="43" t="s">
        <v>87</v>
      </c>
    </row>
    <row r="14" spans="1:7" ht="13.8" x14ac:dyDescent="0.25">
      <c r="B14" s="16" t="s">
        <v>11</v>
      </c>
      <c r="C14" s="82"/>
    </row>
    <row r="15" spans="1:7" ht="13.8" x14ac:dyDescent="0.25">
      <c r="B15" s="16" t="s">
        <v>12</v>
      </c>
      <c r="C15" s="84"/>
    </row>
    <row r="16" spans="1:7" ht="13.8" x14ac:dyDescent="0.25">
      <c r="B16" s="16" t="s">
        <v>13</v>
      </c>
      <c r="C16" s="82"/>
    </row>
    <row r="17" spans="1:7" s="4" customFormat="1" ht="13.8" x14ac:dyDescent="0.25">
      <c r="B17" s="16" t="s">
        <v>14</v>
      </c>
      <c r="C17" s="5" t="e">
        <f>$C$11/$C$12</f>
        <v>#DIV/0!</v>
      </c>
    </row>
    <row r="18" spans="1:7" s="4" customFormat="1" ht="13.8" x14ac:dyDescent="0.25">
      <c r="B18" s="17" t="s">
        <v>15</v>
      </c>
      <c r="C18" s="6"/>
    </row>
    <row r="19" spans="1:7" s="4" customFormat="1" ht="13.8" x14ac:dyDescent="0.25">
      <c r="B19" s="16" t="s">
        <v>16</v>
      </c>
      <c r="C19" s="7">
        <f>IF($C$11&gt;0,0.5/$C$11,0)</f>
        <v>0</v>
      </c>
    </row>
    <row r="20" spans="1:7" s="4" customFormat="1" ht="13.8" x14ac:dyDescent="0.25">
      <c r="B20" s="16" t="s">
        <v>17</v>
      </c>
      <c r="C20" s="7" t="e">
        <f>1-VLOOKUP(2*$C$11/$C$14,Bright!$A$3:$L$113,2+(1-$C$15)*20)</f>
        <v>#DIV/0!</v>
      </c>
    </row>
    <row r="21" spans="1:7" s="4" customFormat="1" ht="13.8" x14ac:dyDescent="0.25">
      <c r="B21" s="16" t="s">
        <v>18</v>
      </c>
      <c r="C21" s="7">
        <f>$C$13/400*(1+$C$16/25)</f>
        <v>0</v>
      </c>
    </row>
    <row r="22" spans="1:7" s="4" customFormat="1" ht="13.8" x14ac:dyDescent="0.25">
      <c r="B22" s="16" t="s">
        <v>19</v>
      </c>
      <c r="C22" s="7">
        <f>$C$16/25*C21</f>
        <v>0</v>
      </c>
    </row>
    <row r="23" spans="1:7" s="4" customFormat="1" ht="14.4" thickBot="1" x14ac:dyDescent="0.3">
      <c r="B23" s="17" t="s">
        <v>20</v>
      </c>
      <c r="C23" s="8" t="e">
        <f>SUM(C19:C22)</f>
        <v>#DIV/0!</v>
      </c>
    </row>
    <row r="24" spans="1:7" s="4" customFormat="1" ht="16.2" thickBot="1" x14ac:dyDescent="0.35">
      <c r="B24" s="18" t="s">
        <v>21</v>
      </c>
      <c r="C24" s="85" t="e">
        <f>1-C23</f>
        <v>#DIV/0!</v>
      </c>
    </row>
    <row r="25" spans="1:7" x14ac:dyDescent="0.25">
      <c r="B25" s="9"/>
    </row>
    <row r="26" spans="1:7" ht="17.399999999999999" x14ac:dyDescent="0.3">
      <c r="A26" s="10" t="s">
        <v>22</v>
      </c>
      <c r="B26" s="10"/>
      <c r="C26" s="10"/>
      <c r="D26" s="10"/>
      <c r="E26" s="10"/>
      <c r="F26" s="56"/>
      <c r="G26" s="56"/>
    </row>
    <row r="27" spans="1:7" ht="13.8" x14ac:dyDescent="0.25">
      <c r="B27" s="11" t="s">
        <v>23</v>
      </c>
      <c r="C27" s="12"/>
    </row>
    <row r="28" spans="1:7" ht="13.8" x14ac:dyDescent="0.25">
      <c r="B28" s="19" t="s">
        <v>24</v>
      </c>
      <c r="C28" s="87"/>
    </row>
    <row r="29" spans="1:7" ht="13.8" x14ac:dyDescent="0.25">
      <c r="B29" s="20" t="s">
        <v>25</v>
      </c>
      <c r="C29" s="88"/>
    </row>
    <row r="30" spans="1:7" ht="13.8" x14ac:dyDescent="0.25">
      <c r="B30" s="16" t="s">
        <v>86</v>
      </c>
      <c r="C30" s="89"/>
    </row>
    <row r="31" spans="1:7" s="13" customFormat="1" ht="13.8" x14ac:dyDescent="0.25">
      <c r="B31" s="16" t="s">
        <v>26</v>
      </c>
      <c r="C31" s="86" t="e">
        <f>2*PI()*(C28/SQRT(2))*C17/C29/24*C30/360</f>
        <v>#DIV/0!</v>
      </c>
    </row>
    <row r="32" spans="1:7" s="13" customFormat="1" ht="15.9" customHeight="1" x14ac:dyDescent="0.25"/>
    <row r="33" spans="2:9" s="13" customFormat="1" ht="15.9" customHeight="1" x14ac:dyDescent="0.25">
      <c r="B33" s="11" t="s">
        <v>27</v>
      </c>
      <c r="C33" s="12"/>
    </row>
    <row r="34" spans="2:9" s="13" customFormat="1" ht="15.9" customHeight="1" x14ac:dyDescent="0.25">
      <c r="B34" s="19" t="s">
        <v>28</v>
      </c>
      <c r="C34" s="87"/>
    </row>
    <row r="35" spans="2:9" ht="13.8" x14ac:dyDescent="0.25">
      <c r="B35" s="16" t="s">
        <v>26</v>
      </c>
      <c r="C35" s="86" t="e">
        <f>$C$11/C34</f>
        <v>#DIV/0!</v>
      </c>
    </row>
    <row r="36" spans="2:9" ht="13.8" x14ac:dyDescent="0.25">
      <c r="I36" s="41"/>
    </row>
    <row r="37" spans="2:9" ht="13.8" x14ac:dyDescent="0.25">
      <c r="B37" s="11" t="s">
        <v>29</v>
      </c>
      <c r="C37" s="12"/>
    </row>
    <row r="38" spans="2:9" ht="13.8" x14ac:dyDescent="0.25">
      <c r="B38" s="16" t="s">
        <v>30</v>
      </c>
      <c r="C38" s="82"/>
    </row>
    <row r="39" spans="2:9" ht="13.8" x14ac:dyDescent="0.25">
      <c r="B39" s="16" t="s">
        <v>25</v>
      </c>
      <c r="C39" s="82"/>
    </row>
    <row r="40" spans="2:9" ht="13.8" x14ac:dyDescent="0.25">
      <c r="B40" s="16" t="s">
        <v>31</v>
      </c>
      <c r="C40" s="82"/>
    </row>
    <row r="41" spans="2:9" ht="13.8" x14ac:dyDescent="0.25">
      <c r="B41" s="16" t="s">
        <v>26</v>
      </c>
      <c r="C41" s="86" t="e">
        <f>$C$11/(C39/C40*C38)</f>
        <v>#DIV/0!</v>
      </c>
    </row>
  </sheetData>
  <sheetProtection algorithmName="SHA-512" hashValue="v633B8TKVrjNlcuPKNBVRTx0BHJecegax9g8j278xCwdBKpqHfhpx8v428YKV9QcU+Y9/hH+zrhzIlz0QPfFFQ==" saltValue="M18n95OuPauESxaKoL0WgQ==" spinCount="100000" sheet="1" objects="1" scenarios="1"/>
  <mergeCells count="3">
    <mergeCell ref="A1:G1"/>
    <mergeCell ref="A3:G3"/>
    <mergeCell ref="C5:F5"/>
  </mergeCells>
  <pageMargins left="0.74803149606299213" right="0.74803149606299213" top="0.98425196850393704" bottom="0.98425196850393704" header="0.51181102362204722" footer="0.51181102362204722"/>
  <pageSetup paperSize="9" orientation="portrait" blackAndWhite="1" r:id="rId1"/>
  <headerFooter alignWithMargins="0">
    <oddFoote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Normal="100" workbookViewId="0">
      <selection activeCell="K11" sqref="K11"/>
    </sheetView>
  </sheetViews>
  <sheetFormatPr defaultRowHeight="13.2" x14ac:dyDescent="0.25"/>
  <cols>
    <col min="1" max="1" width="4.5546875" customWidth="1"/>
    <col min="2" max="2" width="31.44140625" customWidth="1"/>
    <col min="3" max="3" width="11.5546875" customWidth="1"/>
  </cols>
  <sheetData>
    <row r="1" spans="1:7" ht="35.1" customHeight="1" x14ac:dyDescent="0.25">
      <c r="A1" s="146" t="s">
        <v>0</v>
      </c>
      <c r="B1" s="146"/>
      <c r="C1" s="146"/>
      <c r="D1" s="146"/>
      <c r="E1" s="146"/>
      <c r="F1" s="146"/>
      <c r="G1" s="146"/>
    </row>
    <row r="2" spans="1:7" hidden="1" x14ac:dyDescent="0.25"/>
    <row r="3" spans="1:7" ht="17.399999999999999" x14ac:dyDescent="0.3">
      <c r="A3" s="164" t="s">
        <v>1</v>
      </c>
      <c r="B3" s="164"/>
      <c r="C3" s="164"/>
      <c r="D3" s="164"/>
      <c r="E3" s="164"/>
      <c r="F3" s="164"/>
      <c r="G3" s="164"/>
    </row>
    <row r="5" spans="1:7" ht="13.8" x14ac:dyDescent="0.25">
      <c r="B5" s="14" t="s">
        <v>3</v>
      </c>
      <c r="C5" s="165"/>
      <c r="D5" s="165"/>
      <c r="E5" s="165"/>
      <c r="F5" s="165"/>
    </row>
    <row r="6" spans="1:7" ht="13.8" x14ac:dyDescent="0.25">
      <c r="B6" s="2" t="s">
        <v>4</v>
      </c>
      <c r="C6" s="3"/>
      <c r="D6" s="3"/>
      <c r="E6" s="3"/>
      <c r="F6" s="3"/>
    </row>
    <row r="7" spans="1:7" ht="13.8" hidden="1" x14ac:dyDescent="0.25">
      <c r="B7" s="2"/>
      <c r="C7" s="3"/>
      <c r="D7" s="3"/>
      <c r="E7" s="3"/>
      <c r="F7" s="3"/>
    </row>
    <row r="8" spans="1:7" ht="117" customHeight="1" x14ac:dyDescent="0.25">
      <c r="B8" s="4"/>
    </row>
    <row r="9" spans="1:7" ht="13.8" x14ac:dyDescent="0.25">
      <c r="B9" s="15" t="s">
        <v>5</v>
      </c>
      <c r="C9" s="15" t="s">
        <v>6</v>
      </c>
    </row>
    <row r="10" spans="1:7" ht="13.8" x14ac:dyDescent="0.25">
      <c r="B10" s="16" t="s">
        <v>7</v>
      </c>
      <c r="C10" s="82"/>
    </row>
    <row r="11" spans="1:7" ht="13.8" x14ac:dyDescent="0.25">
      <c r="B11" s="16" t="s">
        <v>8</v>
      </c>
      <c r="C11" s="82"/>
    </row>
    <row r="12" spans="1:7" ht="13.8" x14ac:dyDescent="0.25">
      <c r="B12" s="16" t="s">
        <v>9</v>
      </c>
      <c r="C12" s="82"/>
    </row>
    <row r="13" spans="1:7" ht="13.8" x14ac:dyDescent="0.25">
      <c r="B13" s="16" t="s">
        <v>10</v>
      </c>
      <c r="C13" s="83"/>
      <c r="D13" s="43" t="s">
        <v>87</v>
      </c>
    </row>
    <row r="14" spans="1:7" ht="13.8" x14ac:dyDescent="0.25">
      <c r="B14" s="16" t="s">
        <v>11</v>
      </c>
      <c r="C14" s="82"/>
    </row>
    <row r="15" spans="1:7" ht="13.8" x14ac:dyDescent="0.25">
      <c r="B15" s="16" t="s">
        <v>12</v>
      </c>
      <c r="C15" s="84"/>
    </row>
    <row r="16" spans="1:7" ht="13.8" x14ac:dyDescent="0.25">
      <c r="B16" s="16" t="s">
        <v>13</v>
      </c>
      <c r="C16" s="82"/>
    </row>
    <row r="17" spans="1:7" s="4" customFormat="1" ht="13.8" x14ac:dyDescent="0.25">
      <c r="B17" s="16" t="s">
        <v>14</v>
      </c>
      <c r="C17" s="5" t="e">
        <f>$C$11/$C$12</f>
        <v>#DIV/0!</v>
      </c>
    </row>
    <row r="18" spans="1:7" s="4" customFormat="1" ht="13.8" x14ac:dyDescent="0.25">
      <c r="B18" s="17" t="s">
        <v>15</v>
      </c>
      <c r="C18" s="6"/>
    </row>
    <row r="19" spans="1:7" s="4" customFormat="1" ht="13.8" x14ac:dyDescent="0.25">
      <c r="B19" s="16" t="s">
        <v>16</v>
      </c>
      <c r="C19" s="7">
        <f>IF($C$11&gt;0,0.5/$C$11,0)</f>
        <v>0</v>
      </c>
    </row>
    <row r="20" spans="1:7" s="4" customFormat="1" ht="13.8" x14ac:dyDescent="0.25">
      <c r="B20" s="16" t="s">
        <v>17</v>
      </c>
      <c r="C20" s="7" t="e">
        <f>1-VLOOKUP(2*$C$11/$C$14,Bright!$A$3:$L$113,2+(1-$C$15)*20)</f>
        <v>#DIV/0!</v>
      </c>
    </row>
    <row r="21" spans="1:7" s="4" customFormat="1" ht="13.8" x14ac:dyDescent="0.25">
      <c r="B21" s="16" t="s">
        <v>18</v>
      </c>
      <c r="C21" s="7">
        <f>$C$13/400*(1+$C$16/25)</f>
        <v>0</v>
      </c>
    </row>
    <row r="22" spans="1:7" s="4" customFormat="1" ht="13.8" x14ac:dyDescent="0.25">
      <c r="B22" s="16" t="s">
        <v>19</v>
      </c>
      <c r="C22" s="7">
        <f>$C$16/25*C21</f>
        <v>0</v>
      </c>
    </row>
    <row r="23" spans="1:7" s="4" customFormat="1" ht="14.4" thickBot="1" x14ac:dyDescent="0.3">
      <c r="B23" s="17" t="s">
        <v>20</v>
      </c>
      <c r="C23" s="8" t="e">
        <f>SUM(C19:C22)</f>
        <v>#DIV/0!</v>
      </c>
    </row>
    <row r="24" spans="1:7" s="4" customFormat="1" ht="16.2" thickBot="1" x14ac:dyDescent="0.35">
      <c r="B24" s="18" t="s">
        <v>21</v>
      </c>
      <c r="C24" s="85" t="e">
        <f>1-C23</f>
        <v>#DIV/0!</v>
      </c>
    </row>
    <row r="25" spans="1:7" x14ac:dyDescent="0.25">
      <c r="B25" s="9"/>
    </row>
    <row r="26" spans="1:7" ht="17.399999999999999" x14ac:dyDescent="0.3">
      <c r="A26" s="10" t="s">
        <v>22</v>
      </c>
      <c r="B26" s="10"/>
      <c r="C26" s="10"/>
      <c r="D26" s="10"/>
      <c r="E26" s="10"/>
      <c r="F26" s="56"/>
      <c r="G26" s="56"/>
    </row>
    <row r="27" spans="1:7" ht="13.8" x14ac:dyDescent="0.25">
      <c r="B27" s="11" t="s">
        <v>23</v>
      </c>
      <c r="C27" s="12"/>
    </row>
    <row r="28" spans="1:7" ht="13.8" x14ac:dyDescent="0.25">
      <c r="B28" s="19" t="s">
        <v>24</v>
      </c>
      <c r="C28" s="87"/>
    </row>
    <row r="29" spans="1:7" ht="13.8" x14ac:dyDescent="0.25">
      <c r="B29" s="20" t="s">
        <v>25</v>
      </c>
      <c r="C29" s="88"/>
    </row>
    <row r="30" spans="1:7" ht="13.8" x14ac:dyDescent="0.25">
      <c r="B30" s="16" t="s">
        <v>86</v>
      </c>
      <c r="C30" s="89"/>
    </row>
    <row r="31" spans="1:7" s="13" customFormat="1" ht="13.8" x14ac:dyDescent="0.25">
      <c r="B31" s="16" t="s">
        <v>26</v>
      </c>
      <c r="C31" s="86" t="e">
        <f>2*PI()*(C28/SQRT(2))*C17/C29/24*C30/360</f>
        <v>#DIV/0!</v>
      </c>
    </row>
    <row r="32" spans="1:7" s="13" customFormat="1" ht="15.9" customHeight="1" x14ac:dyDescent="0.25"/>
    <row r="33" spans="2:9" s="13" customFormat="1" ht="15.9" customHeight="1" x14ac:dyDescent="0.25">
      <c r="B33" s="11" t="s">
        <v>27</v>
      </c>
      <c r="C33" s="12"/>
    </row>
    <row r="34" spans="2:9" s="13" customFormat="1" ht="15.9" customHeight="1" x14ac:dyDescent="0.25">
      <c r="B34" s="19" t="s">
        <v>28</v>
      </c>
      <c r="C34" s="87"/>
    </row>
    <row r="35" spans="2:9" ht="13.8" x14ac:dyDescent="0.25">
      <c r="B35" s="16" t="s">
        <v>26</v>
      </c>
      <c r="C35" s="86" t="e">
        <f>$C$11/C34</f>
        <v>#DIV/0!</v>
      </c>
    </row>
    <row r="36" spans="2:9" ht="13.8" x14ac:dyDescent="0.25">
      <c r="I36" s="41"/>
    </row>
    <row r="37" spans="2:9" ht="13.8" x14ac:dyDescent="0.25">
      <c r="B37" s="11" t="s">
        <v>29</v>
      </c>
      <c r="C37" s="12"/>
    </row>
    <row r="38" spans="2:9" ht="13.8" x14ac:dyDescent="0.25">
      <c r="B38" s="16" t="s">
        <v>30</v>
      </c>
      <c r="C38" s="82"/>
    </row>
    <row r="39" spans="2:9" ht="13.8" x14ac:dyDescent="0.25">
      <c r="B39" s="16" t="s">
        <v>25</v>
      </c>
      <c r="C39" s="82"/>
    </row>
    <row r="40" spans="2:9" ht="13.8" x14ac:dyDescent="0.25">
      <c r="B40" s="16" t="s">
        <v>31</v>
      </c>
      <c r="C40" s="82"/>
    </row>
    <row r="41" spans="2:9" ht="13.8" x14ac:dyDescent="0.25">
      <c r="B41" s="16" t="s">
        <v>26</v>
      </c>
      <c r="C41" s="86" t="e">
        <f>$C$11/(C39/C40*C38)</f>
        <v>#DIV/0!</v>
      </c>
    </row>
  </sheetData>
  <sheetProtection algorithmName="SHA-512" hashValue="T6dIxwMtUnL1ltt5NMf+m5h6Js2V2oynsrZ/NN2HB0scq7d3jdj2Ls5yMFvCqTnXerNiQ8AsjJhBQxdbjDraKw==" saltValue="NYYCdubdtVXNCZI/zIU9Fw==" spinCount="100000" sheet="1" objects="1" scenarios="1"/>
  <mergeCells count="3">
    <mergeCell ref="A1:G1"/>
    <mergeCell ref="A3:G3"/>
    <mergeCell ref="C5:F5"/>
  </mergeCells>
  <pageMargins left="0.74803149606299213" right="0.74803149606299213" top="0.98425196850393704" bottom="0.98425196850393704" header="0.51181102362204722" footer="0.51181102362204722"/>
  <pageSetup paperSize="9" orientation="portrait" blackAndWhite="1" r:id="rId1"/>
  <headerFooter alignWithMargins="0">
    <oddFooter>&amp;A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1"/>
  <sheetViews>
    <sheetView zoomScaleNormal="100" workbookViewId="0">
      <selection activeCell="H21" sqref="H21"/>
    </sheetView>
  </sheetViews>
  <sheetFormatPr defaultRowHeight="13.2" x14ac:dyDescent="0.25"/>
  <cols>
    <col min="1" max="1" width="4.33203125" customWidth="1"/>
    <col min="2" max="2" width="31.44140625" customWidth="1"/>
    <col min="3" max="3" width="11.5546875" customWidth="1"/>
  </cols>
  <sheetData>
    <row r="1" spans="1:7" ht="35.1" customHeight="1" x14ac:dyDescent="0.25">
      <c r="A1" s="146" t="s">
        <v>0</v>
      </c>
      <c r="B1" s="146"/>
      <c r="C1" s="146"/>
      <c r="D1" s="146"/>
      <c r="E1" s="146"/>
      <c r="F1" s="146"/>
      <c r="G1" s="146"/>
    </row>
    <row r="2" spans="1:7" hidden="1" x14ac:dyDescent="0.25"/>
    <row r="3" spans="1:7" ht="17.399999999999999" x14ac:dyDescent="0.3">
      <c r="A3" s="164" t="s">
        <v>1</v>
      </c>
      <c r="B3" s="164"/>
      <c r="C3" s="164"/>
      <c r="D3" s="164"/>
      <c r="E3" s="164"/>
      <c r="F3" s="164"/>
      <c r="G3" s="164"/>
    </row>
    <row r="5" spans="1:7" ht="13.8" x14ac:dyDescent="0.25">
      <c r="B5" s="14" t="s">
        <v>3</v>
      </c>
      <c r="C5" s="165"/>
      <c r="D5" s="165"/>
      <c r="E5" s="165"/>
      <c r="F5" s="165"/>
    </row>
    <row r="6" spans="1:7" ht="13.8" x14ac:dyDescent="0.25">
      <c r="B6" s="2" t="s">
        <v>4</v>
      </c>
      <c r="C6" s="3"/>
      <c r="D6" s="3"/>
      <c r="E6" s="3"/>
      <c r="F6" s="3"/>
    </row>
    <row r="7" spans="1:7" ht="13.8" hidden="1" x14ac:dyDescent="0.25">
      <c r="B7" s="2"/>
      <c r="C7" s="3"/>
      <c r="D7" s="3"/>
      <c r="E7" s="3"/>
      <c r="F7" s="3"/>
    </row>
    <row r="8" spans="1:7" ht="117" customHeight="1" x14ac:dyDescent="0.25">
      <c r="B8" s="4"/>
    </row>
    <row r="9" spans="1:7" ht="13.8" x14ac:dyDescent="0.25">
      <c r="B9" s="15" t="s">
        <v>5</v>
      </c>
      <c r="C9" s="15" t="s">
        <v>6</v>
      </c>
    </row>
    <row r="10" spans="1:7" ht="13.8" x14ac:dyDescent="0.25">
      <c r="B10" s="16" t="s">
        <v>7</v>
      </c>
      <c r="C10" s="82"/>
    </row>
    <row r="11" spans="1:7" ht="13.8" x14ac:dyDescent="0.25">
      <c r="B11" s="16" t="s">
        <v>8</v>
      </c>
      <c r="C11" s="82"/>
    </row>
    <row r="12" spans="1:7" ht="13.8" x14ac:dyDescent="0.25">
      <c r="B12" s="16" t="s">
        <v>9</v>
      </c>
      <c r="C12" s="82"/>
    </row>
    <row r="13" spans="1:7" ht="13.8" x14ac:dyDescent="0.25">
      <c r="B13" s="16" t="s">
        <v>10</v>
      </c>
      <c r="C13" s="83"/>
      <c r="D13" s="43" t="s">
        <v>87</v>
      </c>
    </row>
    <row r="14" spans="1:7" ht="13.8" x14ac:dyDescent="0.25">
      <c r="B14" s="16" t="s">
        <v>11</v>
      </c>
      <c r="C14" s="82"/>
    </row>
    <row r="15" spans="1:7" ht="13.8" x14ac:dyDescent="0.25">
      <c r="B15" s="16" t="s">
        <v>12</v>
      </c>
      <c r="C15" s="84"/>
    </row>
    <row r="16" spans="1:7" ht="13.8" x14ac:dyDescent="0.25">
      <c r="B16" s="16" t="s">
        <v>13</v>
      </c>
      <c r="C16" s="82"/>
    </row>
    <row r="17" spans="1:7" s="4" customFormat="1" ht="13.8" x14ac:dyDescent="0.25">
      <c r="B17" s="16" t="s">
        <v>14</v>
      </c>
      <c r="C17" s="5" t="e">
        <f>$C$11/$C$12</f>
        <v>#DIV/0!</v>
      </c>
    </row>
    <row r="18" spans="1:7" s="4" customFormat="1" ht="13.8" x14ac:dyDescent="0.25">
      <c r="B18" s="17" t="s">
        <v>15</v>
      </c>
      <c r="C18" s="6"/>
    </row>
    <row r="19" spans="1:7" s="4" customFormat="1" ht="13.8" x14ac:dyDescent="0.25">
      <c r="B19" s="16" t="s">
        <v>16</v>
      </c>
      <c r="C19" s="7">
        <f>IF($C$11&gt;0,0.5/$C$11,0)</f>
        <v>0</v>
      </c>
    </row>
    <row r="20" spans="1:7" s="4" customFormat="1" ht="13.8" x14ac:dyDescent="0.25">
      <c r="B20" s="16" t="s">
        <v>17</v>
      </c>
      <c r="C20" s="7" t="e">
        <f>1-VLOOKUP(2*$C$11/$C$14,Bright!$A$3:$L$113,2+(1-$C$15)*20)</f>
        <v>#DIV/0!</v>
      </c>
    </row>
    <row r="21" spans="1:7" s="4" customFormat="1" ht="13.8" x14ac:dyDescent="0.25">
      <c r="B21" s="16" t="s">
        <v>18</v>
      </c>
      <c r="C21" s="7">
        <f>$C$13/400*(1+$C$16/25)</f>
        <v>0</v>
      </c>
    </row>
    <row r="22" spans="1:7" s="4" customFormat="1" ht="13.8" x14ac:dyDescent="0.25">
      <c r="B22" s="16" t="s">
        <v>19</v>
      </c>
      <c r="C22" s="7">
        <f>$C$16/25*C21</f>
        <v>0</v>
      </c>
    </row>
    <row r="23" spans="1:7" s="4" customFormat="1" ht="14.4" thickBot="1" x14ac:dyDescent="0.3">
      <c r="B23" s="17" t="s">
        <v>20</v>
      </c>
      <c r="C23" s="8" t="e">
        <f>SUM(C19:C22)</f>
        <v>#DIV/0!</v>
      </c>
    </row>
    <row r="24" spans="1:7" s="4" customFormat="1" ht="16.2" thickBot="1" x14ac:dyDescent="0.35">
      <c r="B24" s="18" t="s">
        <v>21</v>
      </c>
      <c r="C24" s="85" t="e">
        <f>1-C23</f>
        <v>#DIV/0!</v>
      </c>
    </row>
    <row r="25" spans="1:7" x14ac:dyDescent="0.25">
      <c r="B25" s="9"/>
    </row>
    <row r="26" spans="1:7" ht="17.399999999999999" x14ac:dyDescent="0.3">
      <c r="A26" s="10" t="s">
        <v>22</v>
      </c>
      <c r="B26" s="10"/>
      <c r="C26" s="10"/>
      <c r="D26" s="10"/>
      <c r="E26" s="10"/>
      <c r="F26" s="56"/>
      <c r="G26" s="56"/>
    </row>
    <row r="27" spans="1:7" ht="13.8" x14ac:dyDescent="0.25">
      <c r="B27" s="11" t="s">
        <v>23</v>
      </c>
      <c r="C27" s="12"/>
    </row>
    <row r="28" spans="1:7" ht="13.8" x14ac:dyDescent="0.25">
      <c r="B28" s="19" t="s">
        <v>24</v>
      </c>
      <c r="C28" s="87"/>
    </row>
    <row r="29" spans="1:7" ht="13.8" x14ac:dyDescent="0.25">
      <c r="B29" s="20" t="s">
        <v>25</v>
      </c>
      <c r="C29" s="88"/>
    </row>
    <row r="30" spans="1:7" ht="13.8" x14ac:dyDescent="0.25">
      <c r="B30" s="16" t="s">
        <v>86</v>
      </c>
      <c r="C30" s="89"/>
    </row>
    <row r="31" spans="1:7" s="13" customFormat="1" ht="13.8" x14ac:dyDescent="0.25">
      <c r="B31" s="16" t="s">
        <v>26</v>
      </c>
      <c r="C31" s="86" t="e">
        <f>2*PI()*(C28/SQRT(2))*C17/C29/24*C30/360</f>
        <v>#DIV/0!</v>
      </c>
    </row>
    <row r="32" spans="1:7" s="13" customFormat="1" ht="15.9" customHeight="1" x14ac:dyDescent="0.25"/>
    <row r="33" spans="2:9" s="13" customFormat="1" ht="15.9" customHeight="1" x14ac:dyDescent="0.25">
      <c r="B33" s="11" t="s">
        <v>27</v>
      </c>
      <c r="C33" s="12"/>
    </row>
    <row r="34" spans="2:9" s="13" customFormat="1" ht="15.9" customHeight="1" x14ac:dyDescent="0.25">
      <c r="B34" s="19" t="s">
        <v>28</v>
      </c>
      <c r="C34" s="87"/>
    </row>
    <row r="35" spans="2:9" ht="13.8" x14ac:dyDescent="0.25">
      <c r="B35" s="16" t="s">
        <v>26</v>
      </c>
      <c r="C35" s="86" t="e">
        <f>$C$11/C34</f>
        <v>#DIV/0!</v>
      </c>
    </row>
    <row r="36" spans="2:9" ht="13.8" x14ac:dyDescent="0.25">
      <c r="I36" s="41"/>
    </row>
    <row r="37" spans="2:9" ht="13.8" x14ac:dyDescent="0.25">
      <c r="B37" s="11" t="s">
        <v>29</v>
      </c>
      <c r="C37" s="12"/>
    </row>
    <row r="38" spans="2:9" ht="13.8" x14ac:dyDescent="0.25">
      <c r="B38" s="16" t="s">
        <v>30</v>
      </c>
      <c r="C38" s="82"/>
    </row>
    <row r="39" spans="2:9" ht="13.8" x14ac:dyDescent="0.25">
      <c r="B39" s="16" t="s">
        <v>25</v>
      </c>
      <c r="C39" s="82"/>
    </row>
    <row r="40" spans="2:9" ht="13.8" x14ac:dyDescent="0.25">
      <c r="B40" s="16" t="s">
        <v>31</v>
      </c>
      <c r="C40" s="82"/>
    </row>
    <row r="41" spans="2:9" ht="13.8" x14ac:dyDescent="0.25">
      <c r="B41" s="16" t="s">
        <v>26</v>
      </c>
      <c r="C41" s="86" t="e">
        <f>$C$11/(C39/C40*C38)</f>
        <v>#DIV/0!</v>
      </c>
    </row>
  </sheetData>
  <sheetProtection algorithmName="SHA-512" hashValue="df0iC5Sq0XlRxe5nCI+mWpa0aNdOONEDY2j3lD2beg2HiexiWULRAPY/b2vOzAe4hiGUmXAy83fIUS1mT8d3uQ==" saltValue="iHe4cohb0iefnAhIEb+dlA==" spinCount="100000" sheet="1" objects="1" scenarios="1"/>
  <mergeCells count="3">
    <mergeCell ref="A1:G1"/>
    <mergeCell ref="A3:G3"/>
    <mergeCell ref="C5:F5"/>
  </mergeCells>
  <pageMargins left="0.74803149606299213" right="0.74803149606299213" top="0.98425196850393704" bottom="0.98425196850393704" header="0.51181102362204722" footer="0.51181102362204722"/>
  <pageSetup paperSize="9" orientation="portrait" blackAndWhite="1" r:id="rId1"/>
  <headerFooter alignWithMargins="0">
    <oddFooter>&amp;A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1"/>
  <sheetViews>
    <sheetView zoomScaleNormal="100" workbookViewId="0">
      <selection activeCell="J16" sqref="J16"/>
    </sheetView>
  </sheetViews>
  <sheetFormatPr defaultRowHeight="13.2" x14ac:dyDescent="0.25"/>
  <cols>
    <col min="1" max="1" width="4.44140625" customWidth="1"/>
    <col min="2" max="2" width="31.44140625" customWidth="1"/>
    <col min="3" max="3" width="11.5546875" customWidth="1"/>
  </cols>
  <sheetData>
    <row r="1" spans="1:7" ht="30" customHeight="1" x14ac:dyDescent="0.25">
      <c r="A1" s="146" t="s">
        <v>0</v>
      </c>
      <c r="B1" s="146"/>
      <c r="C1" s="146"/>
      <c r="D1" s="146"/>
      <c r="E1" s="146"/>
      <c r="F1" s="146"/>
      <c r="G1" s="146"/>
    </row>
    <row r="2" spans="1:7" hidden="1" x14ac:dyDescent="0.25"/>
    <row r="3" spans="1:7" ht="17.399999999999999" x14ac:dyDescent="0.3">
      <c r="A3" s="164" t="s">
        <v>1</v>
      </c>
      <c r="B3" s="164"/>
      <c r="C3" s="164"/>
      <c r="D3" s="164"/>
      <c r="E3" s="164"/>
      <c r="F3" s="164"/>
      <c r="G3" s="164"/>
    </row>
    <row r="5" spans="1:7" ht="13.8" x14ac:dyDescent="0.25">
      <c r="B5" s="14" t="s">
        <v>3</v>
      </c>
      <c r="C5" s="165"/>
      <c r="D5" s="165"/>
      <c r="E5" s="165"/>
      <c r="F5" s="165"/>
    </row>
    <row r="6" spans="1:7" ht="13.8" x14ac:dyDescent="0.25">
      <c r="B6" s="2" t="s">
        <v>4</v>
      </c>
      <c r="C6" s="3"/>
      <c r="D6" s="3"/>
      <c r="E6" s="3"/>
      <c r="F6" s="3"/>
    </row>
    <row r="7" spans="1:7" ht="13.8" hidden="1" x14ac:dyDescent="0.25">
      <c r="B7" s="2"/>
      <c r="C7" s="3"/>
      <c r="D7" s="3"/>
      <c r="E7" s="3"/>
      <c r="F7" s="3"/>
    </row>
    <row r="8" spans="1:7" ht="117" customHeight="1" x14ac:dyDescent="0.25">
      <c r="B8" s="4"/>
    </row>
    <row r="9" spans="1:7" ht="13.8" x14ac:dyDescent="0.25">
      <c r="B9" s="15" t="s">
        <v>5</v>
      </c>
      <c r="C9" s="15" t="s">
        <v>6</v>
      </c>
    </row>
    <row r="10" spans="1:7" ht="13.8" x14ac:dyDescent="0.25">
      <c r="B10" s="16" t="s">
        <v>7</v>
      </c>
      <c r="C10" s="82"/>
    </row>
    <row r="11" spans="1:7" ht="13.8" x14ac:dyDescent="0.25">
      <c r="B11" s="16" t="s">
        <v>8</v>
      </c>
      <c r="C11" s="82"/>
    </row>
    <row r="12" spans="1:7" ht="13.8" x14ac:dyDescent="0.25">
      <c r="B12" s="16" t="s">
        <v>9</v>
      </c>
      <c r="C12" s="82"/>
    </row>
    <row r="13" spans="1:7" ht="13.8" x14ac:dyDescent="0.25">
      <c r="B13" s="16" t="s">
        <v>10</v>
      </c>
      <c r="C13" s="83"/>
      <c r="D13" s="43" t="s">
        <v>87</v>
      </c>
    </row>
    <row r="14" spans="1:7" ht="13.8" x14ac:dyDescent="0.25">
      <c r="B14" s="16" t="s">
        <v>11</v>
      </c>
      <c r="C14" s="82"/>
    </row>
    <row r="15" spans="1:7" ht="13.8" x14ac:dyDescent="0.25">
      <c r="B15" s="16" t="s">
        <v>12</v>
      </c>
      <c r="C15" s="84"/>
    </row>
    <row r="16" spans="1:7" ht="13.8" x14ac:dyDescent="0.25">
      <c r="B16" s="16" t="s">
        <v>13</v>
      </c>
      <c r="C16" s="82"/>
    </row>
    <row r="17" spans="1:7" s="4" customFormat="1" ht="13.8" x14ac:dyDescent="0.25">
      <c r="B17" s="16" t="s">
        <v>14</v>
      </c>
      <c r="C17" s="5" t="e">
        <f>$C$11/$C$12</f>
        <v>#DIV/0!</v>
      </c>
    </row>
    <row r="18" spans="1:7" s="4" customFormat="1" ht="13.8" x14ac:dyDescent="0.25">
      <c r="B18" s="17" t="s">
        <v>15</v>
      </c>
      <c r="C18" s="6"/>
    </row>
    <row r="19" spans="1:7" s="4" customFormat="1" ht="13.8" x14ac:dyDescent="0.25">
      <c r="B19" s="16" t="s">
        <v>16</v>
      </c>
      <c r="C19" s="7">
        <f>IF($C$11&gt;0,0.5/$C$11,0)</f>
        <v>0</v>
      </c>
    </row>
    <row r="20" spans="1:7" s="4" customFormat="1" ht="13.8" x14ac:dyDescent="0.25">
      <c r="B20" s="16" t="s">
        <v>17</v>
      </c>
      <c r="C20" s="7" t="e">
        <f>1-VLOOKUP(2*$C$11/$C$14,Bright!$A$3:$L$113,2+(1-$C$15)*20)</f>
        <v>#DIV/0!</v>
      </c>
    </row>
    <row r="21" spans="1:7" s="4" customFormat="1" ht="13.8" x14ac:dyDescent="0.25">
      <c r="B21" s="16" t="s">
        <v>18</v>
      </c>
      <c r="C21" s="7">
        <f>$C$13/400*(1+$C$16/25)</f>
        <v>0</v>
      </c>
    </row>
    <row r="22" spans="1:7" s="4" customFormat="1" ht="13.8" x14ac:dyDescent="0.25">
      <c r="B22" s="16" t="s">
        <v>19</v>
      </c>
      <c r="C22" s="7">
        <f>$C$16/25*C21</f>
        <v>0</v>
      </c>
    </row>
    <row r="23" spans="1:7" s="4" customFormat="1" ht="14.4" thickBot="1" x14ac:dyDescent="0.3">
      <c r="B23" s="17" t="s">
        <v>20</v>
      </c>
      <c r="C23" s="8" t="e">
        <f>SUM(C19:C22)</f>
        <v>#DIV/0!</v>
      </c>
    </row>
    <row r="24" spans="1:7" s="4" customFormat="1" ht="16.2" thickBot="1" x14ac:dyDescent="0.35">
      <c r="B24" s="18" t="s">
        <v>21</v>
      </c>
      <c r="C24" s="85" t="e">
        <f>1-C23</f>
        <v>#DIV/0!</v>
      </c>
    </row>
    <row r="25" spans="1:7" x14ac:dyDescent="0.25">
      <c r="B25" s="9"/>
    </row>
    <row r="26" spans="1:7" ht="17.399999999999999" x14ac:dyDescent="0.3">
      <c r="A26" s="10" t="s">
        <v>22</v>
      </c>
      <c r="B26" s="10"/>
      <c r="C26" s="10"/>
      <c r="D26" s="10"/>
      <c r="E26" s="10"/>
      <c r="F26" s="56"/>
      <c r="G26" s="56"/>
    </row>
    <row r="27" spans="1:7" ht="13.8" x14ac:dyDescent="0.25">
      <c r="B27" s="11" t="s">
        <v>23</v>
      </c>
      <c r="C27" s="12"/>
    </row>
    <row r="28" spans="1:7" ht="13.8" x14ac:dyDescent="0.25">
      <c r="B28" s="19" t="s">
        <v>24</v>
      </c>
      <c r="C28" s="87"/>
    </row>
    <row r="29" spans="1:7" ht="13.8" x14ac:dyDescent="0.25">
      <c r="B29" s="20" t="s">
        <v>25</v>
      </c>
      <c r="C29" s="88"/>
    </row>
    <row r="30" spans="1:7" ht="13.8" x14ac:dyDescent="0.25">
      <c r="B30" s="16" t="s">
        <v>86</v>
      </c>
      <c r="C30" s="89"/>
    </row>
    <row r="31" spans="1:7" s="13" customFormat="1" ht="13.8" x14ac:dyDescent="0.25">
      <c r="B31" s="16" t="s">
        <v>26</v>
      </c>
      <c r="C31" s="86" t="e">
        <f>2*PI()*(C28/SQRT(2))*C17/C29/24*C30/360</f>
        <v>#DIV/0!</v>
      </c>
    </row>
    <row r="32" spans="1:7" s="13" customFormat="1" ht="15.9" customHeight="1" x14ac:dyDescent="0.25"/>
    <row r="33" spans="2:9" s="13" customFormat="1" ht="15.9" customHeight="1" x14ac:dyDescent="0.25">
      <c r="B33" s="11" t="s">
        <v>27</v>
      </c>
      <c r="C33" s="12"/>
    </row>
    <row r="34" spans="2:9" s="13" customFormat="1" ht="15.9" customHeight="1" x14ac:dyDescent="0.25">
      <c r="B34" s="19" t="s">
        <v>28</v>
      </c>
      <c r="C34" s="87"/>
    </row>
    <row r="35" spans="2:9" ht="13.8" x14ac:dyDescent="0.25">
      <c r="B35" s="16" t="s">
        <v>26</v>
      </c>
      <c r="C35" s="86" t="e">
        <f>$C$11/C34</f>
        <v>#DIV/0!</v>
      </c>
    </row>
    <row r="36" spans="2:9" ht="13.8" x14ac:dyDescent="0.25">
      <c r="I36" s="41"/>
    </row>
    <row r="37" spans="2:9" ht="13.8" x14ac:dyDescent="0.25">
      <c r="B37" s="11" t="s">
        <v>29</v>
      </c>
      <c r="C37" s="12"/>
    </row>
    <row r="38" spans="2:9" ht="13.8" x14ac:dyDescent="0.25">
      <c r="B38" s="16" t="s">
        <v>30</v>
      </c>
      <c r="C38" s="82"/>
    </row>
    <row r="39" spans="2:9" ht="13.8" x14ac:dyDescent="0.25">
      <c r="B39" s="16" t="s">
        <v>25</v>
      </c>
      <c r="C39" s="82"/>
    </row>
    <row r="40" spans="2:9" ht="13.8" x14ac:dyDescent="0.25">
      <c r="B40" s="16" t="s">
        <v>31</v>
      </c>
      <c r="C40" s="82"/>
    </row>
    <row r="41" spans="2:9" ht="13.8" x14ac:dyDescent="0.25">
      <c r="B41" s="16" t="s">
        <v>26</v>
      </c>
      <c r="C41" s="86" t="e">
        <f>$C$11/(C39/C40*C38)</f>
        <v>#DIV/0!</v>
      </c>
    </row>
  </sheetData>
  <sheetProtection algorithmName="SHA-512" hashValue="2Eod1MRmQOJKubHVlzfzsfzDEYjxKxwYzUxcQZIrsE0PlC37/rdUdGKNmC3XNrJ3Wxy45Wl/9ZF/hyWkwS9/zg==" saltValue="31fGLnb0fuQv6P8xYa1OgA==" spinCount="100000" sheet="1" objects="1" scenarios="1"/>
  <mergeCells count="3">
    <mergeCell ref="A1:G1"/>
    <mergeCell ref="A3:G3"/>
    <mergeCell ref="C5:F5"/>
  </mergeCells>
  <pageMargins left="0.74803149606299213" right="0.74803149606299213" top="0.98425196850393704" bottom="0.98425196850393704" header="0.51181102362204722" footer="0.51181102362204722"/>
  <pageSetup paperSize="9" orientation="portrait" blackAndWhite="1" r:id="rId1"/>
  <headerFooter alignWithMargins="0">
    <oddFooter>&amp;A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F492CCAF4FE341BC7AE8600521A37D" ma:contentTypeVersion="12" ma:contentTypeDescription="Create a new document." ma:contentTypeScope="" ma:versionID="05dab644dc54f451935ea1f7a0b0f811">
  <xsd:schema xmlns:xsd="http://www.w3.org/2001/XMLSchema" xmlns:xs="http://www.w3.org/2001/XMLSchema" xmlns:p="http://schemas.microsoft.com/office/2006/metadata/properties" xmlns:ns2="d6d51f9e-2eb0-45dc-a720-8ed4a93093a4" xmlns:ns3="208b2d33-54be-49d4-9aeb-6787a29f68a0" targetNamespace="http://schemas.microsoft.com/office/2006/metadata/properties" ma:root="true" ma:fieldsID="19e6e66fffafe05b55eccaaf0651c632" ns2:_="" ns3:_="">
    <xsd:import namespace="d6d51f9e-2eb0-45dc-a720-8ed4a93093a4"/>
    <xsd:import namespace="208b2d33-54be-49d4-9aeb-6787a29f68a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51f9e-2eb0-45dc-a720-8ed4a93093a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8b2d33-54be-49d4-9aeb-6787a29f68a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9066E4-8668-4ED9-AA94-FEC62267EB8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794A6A-13C8-43A3-8DC4-44BC0DBBB1C0}">
  <ds:schemaRefs>
    <ds:schemaRef ds:uri="http://schemas.microsoft.com/sharepoint/v3/contenttype/forms"/>
  </ds:schemaRefs>
</ds:datastoreItem>
</file>

<file path=customXml/itemProps3.xml><?xml version="1.0" encoding="utf-8"?>
<ds:datastoreItem xmlns:ds="http://schemas.openxmlformats.org/officeDocument/2006/customXml" ds:itemID="{3E2D9901-B7FA-4218-B9A8-C80B16545A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Contacts</vt:lpstr>
      <vt:lpstr>Design Details</vt:lpstr>
      <vt:lpstr>Area1</vt:lpstr>
      <vt:lpstr>Area2</vt:lpstr>
      <vt:lpstr>Area3</vt:lpstr>
      <vt:lpstr>Area4</vt:lpstr>
      <vt:lpstr>Area5</vt:lpstr>
      <vt:lpstr>Area6</vt:lpstr>
      <vt:lpstr>Area7</vt:lpstr>
      <vt:lpstr>Bright</vt:lpstr>
      <vt:lpstr>Lists</vt:lpstr>
    </vt:vector>
  </TitlesOfParts>
  <Company>Aqualinc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Brown</dc:creator>
  <cp:lastModifiedBy>Craig Evans</cp:lastModifiedBy>
  <cp:lastPrinted>2015-08-03T03:39:57Z</cp:lastPrinted>
  <dcterms:created xsi:type="dcterms:W3CDTF">2011-06-30T23:06:48Z</dcterms:created>
  <dcterms:modified xsi:type="dcterms:W3CDTF">2020-12-20T22:27:05Z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42df4ecd-ce0e-4178-ae9c-db3d566a9393</vt:lpwstr>
  </property>
  <property fmtid="{D5CDD505-2E9C-101B-9397-08002B2CF9AE}" pid="3" name="ContentTypeId">
    <vt:lpwstr>0x01010055F492CCAF4FE341BC7AE8600521A37D</vt:lpwstr>
  </property>
</Properties>
</file>