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defaultThemeVersion="124226"/>
  <mc:AlternateContent xmlns:mc="http://schemas.openxmlformats.org/markup-compatibility/2006">
    <mc:Choice Requires="x15">
      <x15ac:absPath xmlns:x15ac="http://schemas.microsoft.com/office/spreadsheetml/2010/11/ac" url="https://mgiirrigation.sharepoint.com/Shared Documents/Company/Procedures/"/>
    </mc:Choice>
  </mc:AlternateContent>
  <xr:revisionPtr revIDLastSave="24" documentId="8_{6802C68E-FC14-4A34-ACA7-62F4A0C55EA8}" xr6:coauthVersionLast="46" xr6:coauthVersionMax="46" xr10:uidLastSave="{4C11F10B-BB8F-4CEC-AD66-888AFC908D56}"/>
  <bookViews>
    <workbookView xWindow="-28920" yWindow="-120" windowWidth="29040" windowHeight="15840" xr2:uid="{00000000-000D-0000-FFFF-FFFF00000000}"/>
  </bookViews>
  <sheets>
    <sheet name="Contacts" sheetId="14" r:id="rId1"/>
    <sheet name="Design Details" sheetId="6" r:id="rId2"/>
    <sheet name="Area1" sheetId="4" r:id="rId3"/>
    <sheet name="Area2" sheetId="7" r:id="rId4"/>
    <sheet name="Area3" sheetId="9" r:id="rId5"/>
    <sheet name="Area4" sheetId="10" r:id="rId6"/>
    <sheet name="Area5" sheetId="11" r:id="rId7"/>
    <sheet name="Area6" sheetId="12" r:id="rId8"/>
    <sheet name="Area7" sheetId="13" r:id="rId9"/>
    <sheet name="Bright" sheetId="5" state="hidden" r:id="rId10"/>
    <sheet name="Lists" sheetId="15"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3" l="1"/>
  <c r="C35" i="13"/>
  <c r="C21" i="13"/>
  <c r="C22" i="13" s="1"/>
  <c r="C20" i="13"/>
  <c r="C19" i="13"/>
  <c r="C23" i="13" s="1"/>
  <c r="C24" i="13" s="1"/>
  <c r="C17" i="13"/>
  <c r="C31" i="13" s="1"/>
  <c r="C41" i="12"/>
  <c r="C35" i="12"/>
  <c r="C21" i="12"/>
  <c r="C22" i="12" s="1"/>
  <c r="C20" i="12"/>
  <c r="C23" i="12" s="1"/>
  <c r="C24" i="12" s="1"/>
  <c r="C19" i="12"/>
  <c r="C17" i="12"/>
  <c r="C31" i="12" s="1"/>
  <c r="C41" i="11"/>
  <c r="C35" i="11"/>
  <c r="C21" i="11"/>
  <c r="C22" i="11" s="1"/>
  <c r="C20" i="11"/>
  <c r="C19" i="11"/>
  <c r="C17" i="11"/>
  <c r="C31" i="11" s="1"/>
  <c r="B48" i="6"/>
  <c r="B47" i="6"/>
  <c r="B46" i="6"/>
  <c r="B45" i="6"/>
  <c r="B44" i="6"/>
  <c r="B43" i="6"/>
  <c r="C41" i="10"/>
  <c r="C35" i="10"/>
  <c r="C21" i="10"/>
  <c r="C22" i="10" s="1"/>
  <c r="C20" i="10"/>
  <c r="C19" i="10"/>
  <c r="C17" i="10"/>
  <c r="C31" i="10" s="1"/>
  <c r="C41" i="9"/>
  <c r="C35" i="9"/>
  <c r="C21" i="9"/>
  <c r="C22" i="9" s="1"/>
  <c r="C20" i="9"/>
  <c r="C19" i="9"/>
  <c r="C17" i="9"/>
  <c r="C31" i="9" s="1"/>
  <c r="C41" i="7"/>
  <c r="C35" i="7"/>
  <c r="C21" i="7"/>
  <c r="C22" i="7" s="1"/>
  <c r="C20" i="7"/>
  <c r="C19" i="7"/>
  <c r="C17" i="7"/>
  <c r="C31" i="7" s="1"/>
  <c r="C23" i="10" l="1"/>
  <c r="C24" i="10" s="1"/>
  <c r="C23" i="11"/>
  <c r="C24" i="11" s="1"/>
  <c r="C23" i="9"/>
  <c r="C24" i="9" s="1"/>
  <c r="C23" i="7"/>
  <c r="C24" i="7" s="1"/>
  <c r="C41" i="4" l="1"/>
  <c r="C35" i="4"/>
  <c r="C21" i="4"/>
  <c r="C22" i="4" s="1"/>
  <c r="C20" i="4"/>
  <c r="C19" i="4"/>
  <c r="C17" i="4"/>
  <c r="H19" i="6"/>
  <c r="D51" i="6" s="1"/>
  <c r="I18" i="6"/>
  <c r="I17" i="6"/>
  <c r="I16" i="6"/>
  <c r="I19" i="6" l="1"/>
  <c r="I51" i="6" s="1"/>
  <c r="D48" i="6" l="1"/>
  <c r="D47" i="6"/>
  <c r="D46" i="6"/>
  <c r="D45" i="6"/>
  <c r="I45" i="6" s="1"/>
  <c r="D44" i="6"/>
  <c r="D43" i="6"/>
  <c r="D42" i="6"/>
  <c r="B42" i="6"/>
  <c r="F48" i="6"/>
  <c r="F47" i="6"/>
  <c r="F45" i="6"/>
  <c r="K44" i="6"/>
  <c r="F43" i="6"/>
  <c r="C31" i="4"/>
  <c r="F44" i="6"/>
  <c r="I47" i="6" l="1"/>
  <c r="F42" i="6"/>
  <c r="I42" i="6" s="1"/>
  <c r="I48" i="6"/>
  <c r="I43" i="6"/>
  <c r="I44" i="6"/>
  <c r="D49" i="6"/>
  <c r="D50" i="6" s="1"/>
  <c r="F46" i="6"/>
  <c r="I46" i="6" s="1"/>
  <c r="K47" i="6"/>
  <c r="K46" i="6"/>
  <c r="K48" i="6"/>
  <c r="C23" i="4"/>
  <c r="C24" i="4" s="1"/>
  <c r="K42" i="6" s="1"/>
  <c r="K43" i="6"/>
  <c r="K45" i="6"/>
  <c r="K49" i="6" l="1"/>
  <c r="I49" i="6"/>
  <c r="I50" i="6" s="1"/>
  <c r="F4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2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200-000002000000}">
      <text>
        <r>
          <rPr>
            <sz val="8"/>
            <color indexed="81"/>
            <rFont val="Tahoma"/>
            <family val="2"/>
          </rPr>
          <t>Average instantaneous application rate. Refer calculators below</t>
        </r>
      </text>
    </comment>
    <comment ref="B14" authorId="0" shapeId="0" xr:uid="{00000000-0006-0000-0200-000003000000}">
      <text>
        <r>
          <rPr>
            <sz val="8"/>
            <color indexed="81"/>
            <rFont val="Tahoma"/>
            <family val="2"/>
          </rPr>
          <t xml:space="preserve">Soil plant available water at field capacity.  Available from ECan's website. Use average PAW values
</t>
        </r>
      </text>
    </comment>
    <comment ref="B15" authorId="0" shapeId="0" xr:uid="{00000000-0006-0000-02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200-000005000000}">
      <text>
        <r>
          <rPr>
            <sz val="8"/>
            <color indexed="81"/>
            <rFont val="Tahoma"/>
            <family val="2"/>
          </rPr>
          <t xml:space="preserve">Evaporation losses are generally small, but increase as the frequency of irrigation increases
</t>
        </r>
      </text>
    </comment>
    <comment ref="B20" authorId="0" shapeId="0" xr:uid="{00000000-0006-0000-02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2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200-000008000000}">
      <text>
        <r>
          <rPr>
            <sz val="8"/>
            <color indexed="81"/>
            <rFont val="Tahoma"/>
            <family val="2"/>
          </rPr>
          <t>Runoff increases as the land slope and application rate increases</t>
        </r>
      </text>
    </comment>
    <comment ref="B24" authorId="0" shapeId="0" xr:uid="{00000000-0006-0000-02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200-00000A000000}">
      <text>
        <r>
          <rPr>
            <sz val="8"/>
            <color indexed="81"/>
            <rFont val="Tahoma"/>
            <family val="2"/>
          </rPr>
          <t>Including end gun &amp;/or corner arms</t>
        </r>
      </text>
    </comment>
    <comment ref="B29" authorId="1" shapeId="0" xr:uid="{00000000-0006-0000-0200-00000B000000}">
      <text>
        <r>
          <rPr>
            <sz val="8"/>
            <color indexed="81"/>
            <rFont val="Tahoma"/>
            <family val="2"/>
          </rPr>
          <t xml:space="preserve">Sprinkle wetted width  </t>
        </r>
      </text>
    </comment>
    <comment ref="B31" authorId="0" shapeId="0" xr:uid="{00000000-0006-0000-02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2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200-00000E000000}">
      <text>
        <r>
          <rPr>
            <sz val="8"/>
            <color indexed="81"/>
            <rFont val="Tahoma"/>
            <family val="2"/>
          </rPr>
          <t>Time for irrigator to move from the start to the end of a run</t>
        </r>
      </text>
    </comment>
    <comment ref="B39" authorId="0" shapeId="0" xr:uid="{00000000-0006-0000-0200-00000F000000}">
      <text>
        <r>
          <rPr>
            <sz val="8"/>
            <color indexed="81"/>
            <rFont val="Tahoma"/>
            <family val="2"/>
          </rPr>
          <t>i.e. land spacing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3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300-000002000000}">
      <text>
        <r>
          <rPr>
            <sz val="8"/>
            <color indexed="81"/>
            <rFont val="Tahoma"/>
            <family val="2"/>
          </rPr>
          <t>Average instantaneous application rate. Refer calculators below</t>
        </r>
      </text>
    </comment>
    <comment ref="B14" authorId="0" shapeId="0" xr:uid="{00000000-0006-0000-0300-000003000000}">
      <text>
        <r>
          <rPr>
            <sz val="8"/>
            <color indexed="81"/>
            <rFont val="Tahoma"/>
            <family val="2"/>
          </rPr>
          <t xml:space="preserve">Soil plant available water at field capacity.  Available from ECan's website. Use average PAW values
</t>
        </r>
      </text>
    </comment>
    <comment ref="B15" authorId="0" shapeId="0" xr:uid="{00000000-0006-0000-03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300-000005000000}">
      <text>
        <r>
          <rPr>
            <sz val="8"/>
            <color indexed="81"/>
            <rFont val="Tahoma"/>
            <family val="2"/>
          </rPr>
          <t xml:space="preserve">Evaporation losses are generally small, but increase as the frequency of irrigation increases
</t>
        </r>
      </text>
    </comment>
    <comment ref="B20" authorId="0" shapeId="0" xr:uid="{00000000-0006-0000-03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3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300-000008000000}">
      <text>
        <r>
          <rPr>
            <sz val="8"/>
            <color indexed="81"/>
            <rFont val="Tahoma"/>
            <family val="2"/>
          </rPr>
          <t>Runoff increases as the land slope and application rate increases</t>
        </r>
      </text>
    </comment>
    <comment ref="B24" authorId="0" shapeId="0" xr:uid="{00000000-0006-0000-03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300-00000A000000}">
      <text>
        <r>
          <rPr>
            <sz val="8"/>
            <color indexed="81"/>
            <rFont val="Tahoma"/>
            <family val="2"/>
          </rPr>
          <t>Including end gun &amp;/or corner arms</t>
        </r>
      </text>
    </comment>
    <comment ref="B29" authorId="1" shapeId="0" xr:uid="{00000000-0006-0000-0300-00000B000000}">
      <text>
        <r>
          <rPr>
            <sz val="8"/>
            <color indexed="81"/>
            <rFont val="Tahoma"/>
            <family val="2"/>
          </rPr>
          <t xml:space="preserve">Sprinkle wetted width  </t>
        </r>
      </text>
    </comment>
    <comment ref="B31" authorId="0" shapeId="0" xr:uid="{00000000-0006-0000-03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3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300-00000E000000}">
      <text>
        <r>
          <rPr>
            <sz val="8"/>
            <color indexed="81"/>
            <rFont val="Tahoma"/>
            <family val="2"/>
          </rPr>
          <t>Time for irrigator to move from the start to the end of a run</t>
        </r>
      </text>
    </comment>
    <comment ref="B39" authorId="0" shapeId="0" xr:uid="{00000000-0006-0000-0300-00000F000000}">
      <text>
        <r>
          <rPr>
            <sz val="8"/>
            <color indexed="81"/>
            <rFont val="Tahoma"/>
            <family val="2"/>
          </rPr>
          <t>i.e. land spacing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4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400-000002000000}">
      <text>
        <r>
          <rPr>
            <sz val="8"/>
            <color indexed="81"/>
            <rFont val="Tahoma"/>
            <family val="2"/>
          </rPr>
          <t>Average instantaneous application rate. Refer calculators below</t>
        </r>
      </text>
    </comment>
    <comment ref="B14" authorId="0" shapeId="0" xr:uid="{00000000-0006-0000-0400-000003000000}">
      <text>
        <r>
          <rPr>
            <sz val="8"/>
            <color indexed="81"/>
            <rFont val="Tahoma"/>
            <family val="2"/>
          </rPr>
          <t xml:space="preserve">Soil plant available water at field capacity.  Available from ECan's website. Use average PAW values
</t>
        </r>
      </text>
    </comment>
    <comment ref="B15" authorId="0" shapeId="0" xr:uid="{00000000-0006-0000-04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400-000005000000}">
      <text>
        <r>
          <rPr>
            <sz val="8"/>
            <color indexed="81"/>
            <rFont val="Tahoma"/>
            <family val="2"/>
          </rPr>
          <t xml:space="preserve">Evaporation losses are generally small, but increase as the frequency of irrigation increases
</t>
        </r>
      </text>
    </comment>
    <comment ref="B20" authorId="0" shapeId="0" xr:uid="{00000000-0006-0000-04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4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400-000008000000}">
      <text>
        <r>
          <rPr>
            <sz val="8"/>
            <color indexed="81"/>
            <rFont val="Tahoma"/>
            <family val="2"/>
          </rPr>
          <t>Runoff increases as the land slope and application rate increases</t>
        </r>
      </text>
    </comment>
    <comment ref="B24" authorId="0" shapeId="0" xr:uid="{00000000-0006-0000-04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400-00000A000000}">
      <text>
        <r>
          <rPr>
            <sz val="8"/>
            <color indexed="81"/>
            <rFont val="Tahoma"/>
            <family val="2"/>
          </rPr>
          <t>Including end gun &amp;/or corner arms</t>
        </r>
      </text>
    </comment>
    <comment ref="B29" authorId="1" shapeId="0" xr:uid="{00000000-0006-0000-0400-00000B000000}">
      <text>
        <r>
          <rPr>
            <sz val="8"/>
            <color indexed="81"/>
            <rFont val="Tahoma"/>
            <family val="2"/>
          </rPr>
          <t xml:space="preserve">Sprinkle wetted width  </t>
        </r>
      </text>
    </comment>
    <comment ref="B31" authorId="0" shapeId="0" xr:uid="{00000000-0006-0000-04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4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400-00000E000000}">
      <text>
        <r>
          <rPr>
            <sz val="8"/>
            <color indexed="81"/>
            <rFont val="Tahoma"/>
            <family val="2"/>
          </rPr>
          <t>Time for irrigator to move from the start to the end of a run</t>
        </r>
      </text>
    </comment>
    <comment ref="B39" authorId="0" shapeId="0" xr:uid="{00000000-0006-0000-0400-00000F000000}">
      <text>
        <r>
          <rPr>
            <sz val="8"/>
            <color indexed="81"/>
            <rFont val="Tahoma"/>
            <family val="2"/>
          </rPr>
          <t>i.e. land spacing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5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500-000002000000}">
      <text>
        <r>
          <rPr>
            <sz val="8"/>
            <color indexed="81"/>
            <rFont val="Tahoma"/>
            <family val="2"/>
          </rPr>
          <t>Average instantaneous application rate. Refer calculators below</t>
        </r>
      </text>
    </comment>
    <comment ref="B14" authorId="0" shapeId="0" xr:uid="{00000000-0006-0000-0500-000003000000}">
      <text>
        <r>
          <rPr>
            <sz val="8"/>
            <color indexed="81"/>
            <rFont val="Tahoma"/>
            <family val="2"/>
          </rPr>
          <t xml:space="preserve">Soil plant available water at field capacity.  Available from ECan's website. Use average PAW values
</t>
        </r>
      </text>
    </comment>
    <comment ref="B15" authorId="0" shapeId="0" xr:uid="{00000000-0006-0000-05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500-000005000000}">
      <text>
        <r>
          <rPr>
            <sz val="8"/>
            <color indexed="81"/>
            <rFont val="Tahoma"/>
            <family val="2"/>
          </rPr>
          <t xml:space="preserve">Evaporation losses are generally small, but increase as the frequency of irrigation increases
</t>
        </r>
      </text>
    </comment>
    <comment ref="B20" authorId="0" shapeId="0" xr:uid="{00000000-0006-0000-05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5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500-000008000000}">
      <text>
        <r>
          <rPr>
            <sz val="8"/>
            <color indexed="81"/>
            <rFont val="Tahoma"/>
            <family val="2"/>
          </rPr>
          <t>Runoff increases as the land slope and application rate increases</t>
        </r>
      </text>
    </comment>
    <comment ref="B24" authorId="0" shapeId="0" xr:uid="{00000000-0006-0000-05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500-00000A000000}">
      <text>
        <r>
          <rPr>
            <sz val="8"/>
            <color indexed="81"/>
            <rFont val="Tahoma"/>
            <family val="2"/>
          </rPr>
          <t>Including end gun &amp;/or corner arms</t>
        </r>
      </text>
    </comment>
    <comment ref="B29" authorId="1" shapeId="0" xr:uid="{00000000-0006-0000-0500-00000B000000}">
      <text>
        <r>
          <rPr>
            <sz val="8"/>
            <color indexed="81"/>
            <rFont val="Tahoma"/>
            <family val="2"/>
          </rPr>
          <t xml:space="preserve">Sprinkle wetted width  </t>
        </r>
      </text>
    </comment>
    <comment ref="B31" authorId="0" shapeId="0" xr:uid="{00000000-0006-0000-05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5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500-00000E000000}">
      <text>
        <r>
          <rPr>
            <sz val="8"/>
            <color indexed="81"/>
            <rFont val="Tahoma"/>
            <family val="2"/>
          </rPr>
          <t>Time for irrigator to move from the start to the end of a run</t>
        </r>
      </text>
    </comment>
    <comment ref="B39" authorId="0" shapeId="0" xr:uid="{00000000-0006-0000-0500-00000F000000}">
      <text>
        <r>
          <rPr>
            <sz val="8"/>
            <color indexed="81"/>
            <rFont val="Tahoma"/>
            <family val="2"/>
          </rPr>
          <t>i.e. land spacing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6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600-000002000000}">
      <text>
        <r>
          <rPr>
            <sz val="8"/>
            <color indexed="81"/>
            <rFont val="Tahoma"/>
            <family val="2"/>
          </rPr>
          <t>Average instantaneous application rate. Refer calculators below</t>
        </r>
      </text>
    </comment>
    <comment ref="B14" authorId="0" shapeId="0" xr:uid="{00000000-0006-0000-0600-000003000000}">
      <text>
        <r>
          <rPr>
            <sz val="8"/>
            <color indexed="81"/>
            <rFont val="Tahoma"/>
            <family val="2"/>
          </rPr>
          <t xml:space="preserve">Soil plant available water at field capacity.  Available from ECan's website. Use average PAW values
</t>
        </r>
      </text>
    </comment>
    <comment ref="B15" authorId="0" shapeId="0" xr:uid="{00000000-0006-0000-06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600-000005000000}">
      <text>
        <r>
          <rPr>
            <sz val="8"/>
            <color indexed="81"/>
            <rFont val="Tahoma"/>
            <family val="2"/>
          </rPr>
          <t xml:space="preserve">Evaporation losses are generally small, but increase as the frequency of irrigation increases
</t>
        </r>
      </text>
    </comment>
    <comment ref="B20" authorId="0" shapeId="0" xr:uid="{00000000-0006-0000-06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6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600-000008000000}">
      <text>
        <r>
          <rPr>
            <sz val="8"/>
            <color indexed="81"/>
            <rFont val="Tahoma"/>
            <family val="2"/>
          </rPr>
          <t>Runoff increases as the land slope and application rate increases</t>
        </r>
      </text>
    </comment>
    <comment ref="B24" authorId="0" shapeId="0" xr:uid="{00000000-0006-0000-06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600-00000A000000}">
      <text>
        <r>
          <rPr>
            <sz val="8"/>
            <color indexed="81"/>
            <rFont val="Tahoma"/>
            <family val="2"/>
          </rPr>
          <t>Including end gun &amp;/or corner arms</t>
        </r>
      </text>
    </comment>
    <comment ref="B29" authorId="1" shapeId="0" xr:uid="{00000000-0006-0000-0600-00000B000000}">
      <text>
        <r>
          <rPr>
            <sz val="8"/>
            <color indexed="81"/>
            <rFont val="Tahoma"/>
            <family val="2"/>
          </rPr>
          <t xml:space="preserve">Sprinkle wetted width  </t>
        </r>
      </text>
    </comment>
    <comment ref="B31" authorId="0" shapeId="0" xr:uid="{00000000-0006-0000-06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6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600-00000E000000}">
      <text>
        <r>
          <rPr>
            <sz val="8"/>
            <color indexed="81"/>
            <rFont val="Tahoma"/>
            <family val="2"/>
          </rPr>
          <t>Time for irrigator to move from the start to the end of a run</t>
        </r>
      </text>
    </comment>
    <comment ref="B39" authorId="0" shapeId="0" xr:uid="{00000000-0006-0000-0600-00000F000000}">
      <text>
        <r>
          <rPr>
            <sz val="8"/>
            <color indexed="81"/>
            <rFont val="Tahoma"/>
            <family val="2"/>
          </rPr>
          <t>i.e. land spacing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7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700-000002000000}">
      <text>
        <r>
          <rPr>
            <sz val="8"/>
            <color indexed="81"/>
            <rFont val="Tahoma"/>
            <family val="2"/>
          </rPr>
          <t>Average instantaneous application rate. Refer calculators below</t>
        </r>
      </text>
    </comment>
    <comment ref="B14" authorId="0" shapeId="0" xr:uid="{00000000-0006-0000-0700-000003000000}">
      <text>
        <r>
          <rPr>
            <sz val="8"/>
            <color indexed="81"/>
            <rFont val="Tahoma"/>
            <family val="2"/>
          </rPr>
          <t xml:space="preserve">Soil plant available water at field capacity.  Available from ECan's website. Use average PAW values
</t>
        </r>
      </text>
    </comment>
    <comment ref="B15" authorId="0" shapeId="0" xr:uid="{00000000-0006-0000-07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700-000005000000}">
      <text>
        <r>
          <rPr>
            <sz val="8"/>
            <color indexed="81"/>
            <rFont val="Tahoma"/>
            <family val="2"/>
          </rPr>
          <t xml:space="preserve">Evaporation losses are generally small, but increase as the frequency of irrigation increases
</t>
        </r>
      </text>
    </comment>
    <comment ref="B20" authorId="0" shapeId="0" xr:uid="{00000000-0006-0000-07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7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700-000008000000}">
      <text>
        <r>
          <rPr>
            <sz val="8"/>
            <color indexed="81"/>
            <rFont val="Tahoma"/>
            <family val="2"/>
          </rPr>
          <t>Runoff increases as the land slope and application rate increases</t>
        </r>
      </text>
    </comment>
    <comment ref="B24" authorId="0" shapeId="0" xr:uid="{00000000-0006-0000-07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700-00000A000000}">
      <text>
        <r>
          <rPr>
            <sz val="8"/>
            <color indexed="81"/>
            <rFont val="Tahoma"/>
            <family val="2"/>
          </rPr>
          <t>Including end gun &amp;/or corner arms</t>
        </r>
      </text>
    </comment>
    <comment ref="B29" authorId="1" shapeId="0" xr:uid="{00000000-0006-0000-0700-00000B000000}">
      <text>
        <r>
          <rPr>
            <sz val="8"/>
            <color indexed="81"/>
            <rFont val="Tahoma"/>
            <family val="2"/>
          </rPr>
          <t xml:space="preserve">Sprinkle wetted width  </t>
        </r>
      </text>
    </comment>
    <comment ref="B31" authorId="0" shapeId="0" xr:uid="{00000000-0006-0000-07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7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700-00000E000000}">
      <text>
        <r>
          <rPr>
            <sz val="8"/>
            <color indexed="81"/>
            <rFont val="Tahoma"/>
            <family val="2"/>
          </rPr>
          <t>Time for irrigator to move from the start to the end of a run</t>
        </r>
      </text>
    </comment>
    <comment ref="B39" authorId="0" shapeId="0" xr:uid="{00000000-0006-0000-0700-00000F000000}">
      <text>
        <r>
          <rPr>
            <sz val="8"/>
            <color indexed="81"/>
            <rFont val="Tahoma"/>
            <family val="2"/>
          </rPr>
          <t>i.e. land spacing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Brown</author>
    <author>Rob Kirk</author>
  </authors>
  <commentList>
    <comment ref="B11" authorId="0" shapeId="0" xr:uid="{00000000-0006-0000-0800-000001000000}">
      <text>
        <r>
          <rPr>
            <sz val="8"/>
            <color indexed="81"/>
            <rFont val="Tahoma"/>
            <family val="2"/>
          </rPr>
          <t>For centre pivots (where application depth can vary) use the recommended application depth in January.
For k-lines, if pod lines need to be moved more than once per day, or operated for less than 24 hrs per day, note this in the comments above.
For solid set sprinker's or k-line with pulsed irrigation (e.g. 1hr on, 1hr off), use the total applied depth in 24 hours.
If travelling guns or booms, or rotary booms need to be operated for less than 24 hrs per day, note this in the comments above.</t>
        </r>
      </text>
    </comment>
    <comment ref="B13" authorId="0" shapeId="0" xr:uid="{00000000-0006-0000-0800-000002000000}">
      <text>
        <r>
          <rPr>
            <sz val="8"/>
            <color indexed="81"/>
            <rFont val="Tahoma"/>
            <family val="2"/>
          </rPr>
          <t>Average instantaneous application rate. Refer calculators below</t>
        </r>
      </text>
    </comment>
    <comment ref="B14" authorId="0" shapeId="0" xr:uid="{00000000-0006-0000-0800-000003000000}">
      <text>
        <r>
          <rPr>
            <sz val="8"/>
            <color indexed="81"/>
            <rFont val="Tahoma"/>
            <family val="2"/>
          </rPr>
          <t xml:space="preserve">Soil plant available water at field capacity.  Available from ECan's website. Use average PAW values
</t>
        </r>
      </text>
    </comment>
    <comment ref="B15" authorId="0" shapeId="0" xr:uid="{00000000-0006-0000-0800-000004000000}">
      <text>
        <r>
          <rPr>
            <b/>
            <sz val="8"/>
            <color indexed="81"/>
            <rFont val="Tahoma"/>
            <family val="2"/>
          </rPr>
          <t>Christiansen coefficiency of uniformity</t>
        </r>
        <r>
          <rPr>
            <sz val="8"/>
            <color indexed="81"/>
            <rFont val="Tahoma"/>
            <family val="2"/>
          </rPr>
          <t>.  Refer to Refer to "Irrigation Design Standard and Code of Practice" p69
As a guide:
Centre pivot: 85%
K-line and long laterals: 50-60%
Travelling gun &amp; Rotorainers: 60-80%
After desgin approval is given, CUc needs to be measured during commisioning, to demonstrate the system is operating as intended.</t>
        </r>
      </text>
    </comment>
    <comment ref="B19" authorId="0" shapeId="0" xr:uid="{00000000-0006-0000-0800-000005000000}">
      <text>
        <r>
          <rPr>
            <sz val="8"/>
            <color indexed="81"/>
            <rFont val="Tahoma"/>
            <family val="2"/>
          </rPr>
          <t xml:space="preserve">Evaporation losses are generally small, but increase as the frequency of irrigation increases
</t>
        </r>
      </text>
    </comment>
    <comment ref="B20" authorId="0" shapeId="0" xr:uid="{00000000-0006-0000-0800-000006000000}">
      <text>
        <r>
          <rPr>
            <sz val="8"/>
            <color indexed="81"/>
            <rFont val="Tahoma"/>
            <family val="2"/>
          </rPr>
          <t xml:space="preserve">Non-uniformity losses increase as the application depth increass and the application uniformity decreases.  Assumes soil moisture deficit before irrigation = 50% PAW
</t>
        </r>
      </text>
    </comment>
    <comment ref="B21" authorId="0" shapeId="0" xr:uid="{00000000-0006-0000-0800-000007000000}">
      <text>
        <r>
          <rPr>
            <sz val="8"/>
            <color indexed="81"/>
            <rFont val="Tahoma"/>
            <family val="2"/>
          </rPr>
          <t>A high application rate can cause ponding and surface redistribution.  Particularly a problem for pivots &gt; 600m long, on slopes, and soils with a low rate of surface infiltration.</t>
        </r>
      </text>
    </comment>
    <comment ref="B22" authorId="0" shapeId="0" xr:uid="{00000000-0006-0000-0800-000008000000}">
      <text>
        <r>
          <rPr>
            <sz val="8"/>
            <color indexed="81"/>
            <rFont val="Tahoma"/>
            <family val="2"/>
          </rPr>
          <t>Runoff increases as the land slope and application rate increases</t>
        </r>
      </text>
    </comment>
    <comment ref="B24" authorId="0" shapeId="0" xr:uid="{00000000-0006-0000-0800-000009000000}">
      <text>
        <r>
          <rPr>
            <sz val="8"/>
            <color indexed="81"/>
            <rFont val="Tahoma"/>
            <family val="2"/>
          </rPr>
          <t>Assumes irrigation is correctly maintained and managed, including monitoring soil moisture and scheduling irrigation accordingly.</t>
        </r>
      </text>
    </comment>
    <comment ref="B28" authorId="0" shapeId="0" xr:uid="{00000000-0006-0000-0800-00000A000000}">
      <text>
        <r>
          <rPr>
            <sz val="8"/>
            <color indexed="81"/>
            <rFont val="Tahoma"/>
            <family val="2"/>
          </rPr>
          <t>Including end gun &amp;/or corner arms</t>
        </r>
      </text>
    </comment>
    <comment ref="B29" authorId="1" shapeId="0" xr:uid="{00000000-0006-0000-0800-00000B000000}">
      <text>
        <r>
          <rPr>
            <sz val="8"/>
            <color indexed="81"/>
            <rFont val="Tahoma"/>
            <family val="2"/>
          </rPr>
          <t xml:space="preserve">Sprinkle wetted width  </t>
        </r>
      </text>
    </comment>
    <comment ref="B31" authorId="0" shapeId="0" xr:uid="{00000000-0006-0000-0800-00000C000000}">
      <text>
        <r>
          <rPr>
            <sz val="8"/>
            <color indexed="81"/>
            <rFont val="Tahoma"/>
            <family val="2"/>
          </rPr>
          <t>Average applicate rate at r/</t>
        </r>
        <r>
          <rPr>
            <sz val="8"/>
            <color indexed="81"/>
            <rFont val="Arial"/>
            <family val="2"/>
          </rPr>
          <t>√</t>
        </r>
        <r>
          <rPr>
            <sz val="8"/>
            <color indexed="81"/>
            <rFont val="Tahoma"/>
            <family val="2"/>
          </rPr>
          <t>2 where r=irrigated radius.  Assumes pivot run for 24hr/d</t>
        </r>
      </text>
    </comment>
    <comment ref="B34" authorId="0" shapeId="0" xr:uid="{00000000-0006-0000-0800-00000D000000}">
      <text>
        <r>
          <rPr>
            <sz val="8"/>
            <color indexed="81"/>
            <rFont val="Tahoma"/>
            <family val="2"/>
          </rPr>
          <t>Hours/day that water is applied, before pod-lines are moved or the system turned off.
For pulsed irrigation (e.g. 1hr on, 1hr off), use the average average application rate between the start and end of irrigation, including both on and off pulse periods.</t>
        </r>
      </text>
    </comment>
    <comment ref="B38" authorId="0" shapeId="0" xr:uid="{00000000-0006-0000-0800-00000E000000}">
      <text>
        <r>
          <rPr>
            <sz val="8"/>
            <color indexed="81"/>
            <rFont val="Tahoma"/>
            <family val="2"/>
          </rPr>
          <t>Time for irrigator to move from the start to the end of a run</t>
        </r>
      </text>
    </comment>
    <comment ref="B39" authorId="0" shapeId="0" xr:uid="{00000000-0006-0000-0800-00000F000000}">
      <text>
        <r>
          <rPr>
            <sz val="8"/>
            <color indexed="81"/>
            <rFont val="Tahoma"/>
            <family val="2"/>
          </rPr>
          <t>i.e. land spacing</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Brown</author>
  </authors>
  <commentList>
    <comment ref="A2" authorId="0" shapeId="0" xr:uid="{00000000-0006-0000-0900-000001000000}">
      <text>
        <r>
          <rPr>
            <b/>
            <sz val="8"/>
            <color indexed="81"/>
            <rFont val="Tahoma"/>
            <family val="2"/>
          </rPr>
          <t>application depth / soil moisture deficit</t>
        </r>
        <r>
          <rPr>
            <sz val="8"/>
            <color indexed="81"/>
            <rFont val="Tahoma"/>
            <family val="2"/>
          </rPr>
          <t xml:space="preserve">
</t>
        </r>
      </text>
    </comment>
  </commentList>
</comments>
</file>

<file path=xl/sharedStrings.xml><?xml version="1.0" encoding="utf-8"?>
<sst xmlns="http://schemas.openxmlformats.org/spreadsheetml/2006/main" count="323" uniqueCount="101">
  <si>
    <t>Morven Glenavy Irrigation Company</t>
  </si>
  <si>
    <t>Irrigation Efficiency Calculator</t>
  </si>
  <si>
    <t>Property</t>
  </si>
  <si>
    <t>Irrigation Type</t>
  </si>
  <si>
    <t>Designers comments</t>
  </si>
  <si>
    <t>Parameter</t>
  </si>
  <si>
    <t>Value</t>
  </si>
  <si>
    <t>Area (ha)</t>
  </si>
  <si>
    <t>Application depth (mm)</t>
  </si>
  <si>
    <t>Return period (days)</t>
  </si>
  <si>
    <t>Application rate (mm/hr)</t>
  </si>
  <si>
    <t>Soil PAW</t>
  </si>
  <si>
    <t>CUc</t>
  </si>
  <si>
    <t>Land slope (degrees)</t>
  </si>
  <si>
    <t>System capacity (mm/day)</t>
  </si>
  <si>
    <t>Losses (%)</t>
  </si>
  <si>
    <t>Evaporation</t>
  </si>
  <si>
    <t>Non-uniform application</t>
  </si>
  <si>
    <t>Surface redistribution</t>
  </si>
  <si>
    <t>Runoff</t>
  </si>
  <si>
    <t>Total</t>
  </si>
  <si>
    <t>Irrigation system efficiency</t>
  </si>
  <si>
    <t>Instantaneous application rate calculators</t>
  </si>
  <si>
    <t xml:space="preserve">Centre Pivot </t>
  </si>
  <si>
    <t>Irrigated radius (m)</t>
  </si>
  <si>
    <t>Wetted width (m)</t>
  </si>
  <si>
    <t>Average application rate (mm/hr)</t>
  </si>
  <si>
    <t>K-line &amp; Solid Set sprinklers</t>
  </si>
  <si>
    <t>Hours/day</t>
  </si>
  <si>
    <t>Travelling guns &amp; rotary booms</t>
  </si>
  <si>
    <t>Run time (hr)</t>
  </si>
  <si>
    <t>Run length (m)</t>
  </si>
  <si>
    <t>Application efficiency</t>
  </si>
  <si>
    <t>CUc=1.00</t>
  </si>
  <si>
    <t>CUc=0.95</t>
  </si>
  <si>
    <t>CUc=0.90</t>
  </si>
  <si>
    <t>CUc=0.85</t>
  </si>
  <si>
    <t>CUc=0.80</t>
  </si>
  <si>
    <t>CUc=0.75</t>
  </si>
  <si>
    <t>CUc=0.70</t>
  </si>
  <si>
    <t>CUc=0.65</t>
  </si>
  <si>
    <t>CUc=0.60</t>
  </si>
  <si>
    <t>CUc=0.55</t>
  </si>
  <si>
    <t>CUc=0.50</t>
  </si>
  <si>
    <t>depth/ deficit</t>
  </si>
  <si>
    <t>Location</t>
  </si>
  <si>
    <t>Date</t>
  </si>
  <si>
    <t>Designer</t>
  </si>
  <si>
    <t>Postal Address</t>
  </si>
  <si>
    <t>Phone</t>
  </si>
  <si>
    <t>Email</t>
  </si>
  <si>
    <t>General Description and Notes</t>
  </si>
  <si>
    <t>Check List</t>
  </si>
  <si>
    <t>Description</t>
  </si>
  <si>
    <t>Included</t>
  </si>
  <si>
    <t>N/A</t>
  </si>
  <si>
    <t>Farm Location Plan</t>
  </si>
  <si>
    <t>Irrigation System Plan(s)</t>
  </si>
  <si>
    <t>Farm Soil Map</t>
  </si>
  <si>
    <t>Topographic Plan of Farm (not applicable if property is flat)</t>
  </si>
  <si>
    <t>Irrigation Details</t>
  </si>
  <si>
    <t>Area of Coverage
(ha)</t>
  </si>
  <si>
    <t>Application Rate
(mm/day)</t>
  </si>
  <si>
    <t>Design Flow Rate
(l/sec)</t>
  </si>
  <si>
    <t>Method of Soil Moisture Measurement (if responsible for soil moisture)</t>
  </si>
  <si>
    <t>Pivot 1- stage 1</t>
  </si>
  <si>
    <t>FEP no (if known)</t>
  </si>
  <si>
    <t>New Irrigation</t>
  </si>
  <si>
    <t>Spray Conversion from 17 day return borders</t>
  </si>
  <si>
    <t>No shares</t>
  </si>
  <si>
    <t>MGI or WDI</t>
  </si>
  <si>
    <t>No shares available</t>
  </si>
  <si>
    <t>MGI</t>
  </si>
  <si>
    <r>
      <t>Allocation</t>
    </r>
    <r>
      <rPr>
        <b/>
        <vertAlign val="superscript"/>
        <sz val="10"/>
        <rFont val="Arial"/>
        <family val="2"/>
      </rPr>
      <t>1</t>
    </r>
    <r>
      <rPr>
        <b/>
        <sz val="10"/>
        <rFont val="Arial"/>
        <family val="2"/>
      </rPr>
      <t xml:space="preserve"> (l/s/ha)</t>
    </r>
  </si>
  <si>
    <r>
      <t>0.52</t>
    </r>
    <r>
      <rPr>
        <vertAlign val="superscript"/>
        <sz val="10"/>
        <rFont val="Arial"/>
        <family val="2"/>
      </rPr>
      <t>2</t>
    </r>
  </si>
  <si>
    <t>Plan showing waterways, ponds and wet areas</t>
  </si>
  <si>
    <t>Completed efficiency spreadsheet(s)</t>
  </si>
  <si>
    <t>Irrigation System Design Details</t>
  </si>
  <si>
    <t>Shares and Maximum Instantaneous Flow Allocation Rate</t>
  </si>
  <si>
    <t>Spray Conversion from 14 day return borders</t>
  </si>
  <si>
    <t>Area</t>
  </si>
  <si>
    <t>Flow (l/s)</t>
  </si>
  <si>
    <t>WDI</t>
  </si>
  <si>
    <t>Design totals &amp; averages</t>
  </si>
  <si>
    <t>Irr. Company</t>
  </si>
  <si>
    <t>Share allocation</t>
  </si>
  <si>
    <t>Pivot arc (360° for full pivot)</t>
  </si>
  <si>
    <t>Transfer value from relevant green box below</t>
  </si>
  <si>
    <t>Efficiency
(%)</t>
  </si>
  <si>
    <r>
      <t xml:space="preserve">Morven Glenavy Ikawai Irrigation Company
</t>
    </r>
    <r>
      <rPr>
        <b/>
        <sz val="12"/>
        <rFont val="Arial"/>
        <family val="2"/>
      </rPr>
      <t>including Waihao Downs Irrigation</t>
    </r>
  </si>
  <si>
    <t>Submission Details for the Application</t>
  </si>
  <si>
    <t>Craig Evans - General Manager</t>
  </si>
  <si>
    <t>admin@mgiirrigation.co.nz</t>
  </si>
  <si>
    <t>Phone: 03 689 3854</t>
  </si>
  <si>
    <t>craig@mgiirrigation.co.nz</t>
  </si>
  <si>
    <t>www.mgiirrigation.co.nz</t>
  </si>
  <si>
    <t>The application will be reviewed in two stages, as follows:</t>
  </si>
  <si>
    <t>1) Environmental review by Judith Neilson</t>
  </si>
  <si>
    <t>2) Management review by Craig Evans</t>
  </si>
  <si>
    <t>MGI endeavours to process applications and issue a design approval certificate (or request for further information) within 5 working days.</t>
  </si>
  <si>
    <t>Note: Please ensure that the irrigation layout clearly indicates the proposed location for the abstraction of water from the MGI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</si>
</sst>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quot;°&quot;"/>
  </numFmts>
  <fonts count="25" x14ac:knownFonts="1">
    <font>
      <sz val="10"/>
      <name val="Arial"/>
    </font>
    <font>
      <sz val="11"/>
      <color theme="1"/>
      <name val="Calibri"/>
      <family val="2"/>
      <scheme val="minor"/>
    </font>
    <font>
      <sz val="11"/>
      <color theme="1"/>
      <name val="Calibri"/>
      <family val="2"/>
      <scheme val="minor"/>
    </font>
    <font>
      <b/>
      <sz val="16"/>
      <name val="Arial"/>
      <family val="2"/>
    </font>
    <font>
      <b/>
      <sz val="14"/>
      <name val="Arial"/>
      <family val="2"/>
    </font>
    <font>
      <b/>
      <sz val="10"/>
      <name val="Arial"/>
      <family val="2"/>
    </font>
    <font>
      <b/>
      <sz val="11"/>
      <name val="Arial"/>
      <family val="2"/>
    </font>
    <font>
      <sz val="11"/>
      <name val="Arial"/>
      <family val="2"/>
    </font>
    <font>
      <b/>
      <sz val="11"/>
      <name val="Arial"/>
      <family val="2"/>
    </font>
    <font>
      <b/>
      <sz val="12"/>
      <name val="Arial"/>
      <family val="2"/>
    </font>
    <font>
      <sz val="11"/>
      <name val="Arial"/>
      <family val="2"/>
    </font>
    <font>
      <sz val="8"/>
      <color indexed="81"/>
      <name val="Tahoma"/>
      <family val="2"/>
    </font>
    <font>
      <b/>
      <sz val="8"/>
      <color indexed="81"/>
      <name val="Tahoma"/>
      <family val="2"/>
    </font>
    <font>
      <sz val="8"/>
      <color indexed="81"/>
      <name val="Arial"/>
      <family val="2"/>
    </font>
    <font>
      <sz val="8"/>
      <name val="Arial"/>
      <family val="2"/>
    </font>
    <font>
      <sz val="10"/>
      <name val="Arial"/>
      <family val="2"/>
    </font>
    <font>
      <sz val="10"/>
      <name val="Arial"/>
      <family val="2"/>
    </font>
    <font>
      <u/>
      <sz val="10"/>
      <color indexed="12"/>
      <name val="Arial"/>
      <family val="2"/>
    </font>
    <font>
      <b/>
      <sz val="10"/>
      <name val="Arial"/>
      <family val="2"/>
    </font>
    <font>
      <vertAlign val="superscript"/>
      <sz val="10"/>
      <name val="Arial"/>
      <family val="2"/>
    </font>
    <font>
      <sz val="11"/>
      <color rgb="FF000000"/>
      <name val="Arial"/>
      <family val="2"/>
    </font>
    <font>
      <b/>
      <vertAlign val="superscript"/>
      <sz val="10"/>
      <name val="Arial"/>
      <family val="2"/>
    </font>
    <font>
      <b/>
      <sz val="11"/>
      <color theme="1"/>
      <name val="Calibri"/>
      <family val="2"/>
      <scheme val="minor"/>
    </font>
    <font>
      <u/>
      <sz val="11"/>
      <color theme="10"/>
      <name val="Calibri"/>
      <family val="2"/>
      <scheme val="minor"/>
    </font>
    <font>
      <b/>
      <sz val="14"/>
      <color theme="1"/>
      <name val="Arial Rounded MT Bold"/>
      <family val="2"/>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FFFFCC"/>
        <bgColor indexed="64"/>
      </patternFill>
    </fill>
    <fill>
      <patternFill patternType="solid">
        <fgColor rgb="FF00B05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7" fillId="0" borderId="0" applyNumberFormat="0" applyFill="0" applyBorder="0" applyAlignment="0" applyProtection="0">
      <alignment vertical="top"/>
      <protection locked="0"/>
    </xf>
    <xf numFmtId="0" fontId="2" fillId="0" borderId="0"/>
    <xf numFmtId="0" fontId="23" fillId="0" borderId="0" applyNumberFormat="0" applyFill="0" applyBorder="0" applyAlignment="0" applyProtection="0"/>
  </cellStyleXfs>
  <cellXfs count="169">
    <xf numFmtId="0" fontId="0" fillId="0" borderId="0" xfId="0"/>
    <xf numFmtId="0" fontId="4" fillId="0" borderId="0" xfId="0" applyFont="1" applyAlignment="1">
      <alignment horizontal="center"/>
    </xf>
    <xf numFmtId="0" fontId="5" fillId="0" borderId="0" xfId="0" applyFont="1" applyFill="1" applyBorder="1"/>
    <xf numFmtId="0" fontId="6" fillId="0" borderId="0" xfId="0" applyFont="1" applyBorder="1" applyAlignment="1">
      <alignment horizontal="left"/>
    </xf>
    <xf numFmtId="0" fontId="0" fillId="0" borderId="0" xfId="0" applyFill="1"/>
    <xf numFmtId="2" fontId="8" fillId="0" borderId="1" xfId="0" applyNumberFormat="1" applyFont="1" applyFill="1" applyBorder="1"/>
    <xf numFmtId="0" fontId="7" fillId="0" borderId="1" xfId="0" applyFont="1" applyFill="1" applyBorder="1"/>
    <xf numFmtId="9" fontId="7" fillId="0" borderId="1" xfId="0" applyNumberFormat="1" applyFont="1" applyFill="1" applyBorder="1"/>
    <xf numFmtId="9" fontId="8" fillId="0" borderId="2" xfId="0" applyNumberFormat="1" applyFont="1" applyFill="1" applyBorder="1"/>
    <xf numFmtId="0" fontId="0" fillId="0" borderId="4" xfId="0" applyFill="1" applyBorder="1"/>
    <xf numFmtId="0" fontId="4" fillId="0" borderId="0" xfId="0" applyFont="1" applyAlignment="1">
      <alignment horizontal="centerContinuous"/>
    </xf>
    <xf numFmtId="0" fontId="6" fillId="0" borderId="0" xfId="0" applyFont="1" applyFill="1" applyBorder="1" applyAlignment="1">
      <alignment horizontal="centerContinuous" vertical="center" wrapText="1"/>
    </xf>
    <xf numFmtId="0" fontId="0" fillId="0" borderId="0" xfId="0" applyAlignment="1">
      <alignment horizontal="centerContinuous"/>
    </xf>
    <xf numFmtId="0" fontId="10" fillId="0" borderId="0" xfId="0" applyFont="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8" fillId="2" borderId="5" xfId="0" applyFont="1" applyFill="1" applyBorder="1"/>
    <xf numFmtId="0" fontId="10" fillId="2" borderId="1" xfId="0" applyFont="1" applyFill="1" applyBorder="1" applyAlignment="1">
      <alignment vertical="top" wrapText="1"/>
    </xf>
    <xf numFmtId="0" fontId="10" fillId="2" borderId="1" xfId="0" applyFont="1" applyFill="1" applyBorder="1"/>
    <xf numFmtId="9" fontId="0" fillId="0" borderId="0" xfId="0" applyNumberFormat="1"/>
    <xf numFmtId="2" fontId="0" fillId="0" borderId="0" xfId="0" applyNumberFormat="1"/>
    <xf numFmtId="0" fontId="0" fillId="0" borderId="0" xfId="0" applyAlignment="1">
      <alignment wrapText="1"/>
    </xf>
    <xf numFmtId="2" fontId="0" fillId="2" borderId="1" xfId="0" applyNumberFormat="1" applyFill="1" applyBorder="1"/>
    <xf numFmtId="9" fontId="0" fillId="2" borderId="1" xfId="0" applyNumberFormat="1" applyFill="1" applyBorder="1" applyAlignment="1">
      <alignment horizontal="centerContinuous"/>
    </xf>
    <xf numFmtId="2" fontId="0" fillId="2" borderId="1" xfId="0" applyNumberFormat="1" applyFill="1" applyBorder="1" applyAlignment="1">
      <alignment wrapText="1"/>
    </xf>
    <xf numFmtId="9" fontId="0" fillId="2" borderId="1" xfId="0" applyNumberFormat="1" applyFill="1" applyBorder="1" applyAlignment="1">
      <alignment wrapText="1"/>
    </xf>
    <xf numFmtId="2" fontId="0" fillId="0" borderId="1" xfId="0" applyNumberFormat="1" applyBorder="1"/>
    <xf numFmtId="9" fontId="0" fillId="0" borderId="1" xfId="0" applyNumberFormat="1" applyBorder="1"/>
    <xf numFmtId="0" fontId="16" fillId="0" borderId="0" xfId="0" applyFont="1"/>
    <xf numFmtId="0" fontId="16" fillId="0" borderId="0" xfId="0" applyFont="1" applyBorder="1" applyAlignment="1">
      <alignment horizontal="left" vertical="top"/>
    </xf>
    <xf numFmtId="0" fontId="16" fillId="0" borderId="0" xfId="0" applyFont="1" applyBorder="1" applyAlignment="1">
      <alignment horizontal="left"/>
    </xf>
    <xf numFmtId="0" fontId="16" fillId="0" borderId="0" xfId="0" applyFont="1" applyBorder="1"/>
    <xf numFmtId="0" fontId="17" fillId="0" borderId="0" xfId="1" applyFont="1" applyBorder="1" applyAlignment="1" applyProtection="1">
      <alignment horizontal="left"/>
    </xf>
    <xf numFmtId="0" fontId="18" fillId="0" borderId="0" xfId="0" applyFont="1" applyAlignment="1">
      <alignment horizontal="left"/>
    </xf>
    <xf numFmtId="0" fontId="16" fillId="0" borderId="0" xfId="0" applyFont="1" applyBorder="1" applyAlignment="1">
      <alignment vertical="top" wrapText="1"/>
    </xf>
    <xf numFmtId="0" fontId="5" fillId="3" borderId="1" xfId="0" applyFont="1" applyFill="1" applyBorder="1" applyAlignment="1">
      <alignment horizontal="center"/>
    </xf>
    <xf numFmtId="0" fontId="15" fillId="3" borderId="5" xfId="0" applyFont="1" applyFill="1" applyBorder="1"/>
    <xf numFmtId="0" fontId="15" fillId="3" borderId="7" xfId="0" applyFont="1" applyFill="1" applyBorder="1"/>
    <xf numFmtId="0" fontId="15" fillId="0" borderId="0" xfId="0" applyFont="1"/>
    <xf numFmtId="0" fontId="20" fillId="0" borderId="0" xfId="0" applyFont="1" applyAlignment="1">
      <alignment horizontal="left" vertical="center" readingOrder="1"/>
    </xf>
    <xf numFmtId="0" fontId="16" fillId="0" borderId="0" xfId="0" applyFont="1" applyFill="1" applyBorder="1"/>
    <xf numFmtId="0" fontId="5" fillId="0" borderId="0" xfId="0" applyFont="1"/>
    <xf numFmtId="0" fontId="17" fillId="0" borderId="0" xfId="1" applyBorder="1" applyAlignment="1" applyProtection="1">
      <alignment horizontal="left" vertical="center"/>
      <protection locked="0"/>
    </xf>
    <xf numFmtId="0" fontId="17" fillId="0" borderId="0" xfId="1" applyFont="1" applyBorder="1" applyAlignment="1" applyProtection="1">
      <alignment horizontal="left" vertical="center"/>
      <protection locked="0"/>
    </xf>
    <xf numFmtId="0" fontId="16" fillId="0" borderId="0" xfId="0" applyFont="1" applyFill="1" applyBorder="1" applyAlignment="1">
      <alignment horizontal="left" vertical="top"/>
    </xf>
    <xf numFmtId="0" fontId="16" fillId="0" borderId="0" xfId="0" applyFont="1" applyFill="1" applyBorder="1" applyAlignment="1" applyProtection="1">
      <alignment horizontal="left" vertical="center"/>
      <protection locked="0"/>
    </xf>
    <xf numFmtId="0" fontId="15" fillId="0" borderId="0" xfId="0" applyFont="1" applyFill="1" applyBorder="1"/>
    <xf numFmtId="0" fontId="2" fillId="0" borderId="0" xfId="2" applyFill="1"/>
    <xf numFmtId="0" fontId="2" fillId="0" borderId="0" xfId="2"/>
    <xf numFmtId="0" fontId="2" fillId="0" borderId="0" xfId="2" applyFill="1" applyAlignment="1">
      <alignment horizontal="left" vertical="top" wrapText="1"/>
    </xf>
    <xf numFmtId="0" fontId="22" fillId="0" borderId="0" xfId="2" applyFont="1" applyFill="1" applyAlignment="1">
      <alignment horizontal="left" vertical="center" wrapText="1"/>
    </xf>
    <xf numFmtId="0" fontId="22" fillId="0" borderId="0" xfId="2" applyFont="1"/>
    <xf numFmtId="0" fontId="2" fillId="0" borderId="0" xfId="2" applyFill="1" applyAlignment="1">
      <alignment horizontal="left" vertical="center" wrapText="1"/>
    </xf>
    <xf numFmtId="0" fontId="5" fillId="3" borderId="1" xfId="0" applyFont="1" applyFill="1" applyBorder="1" applyAlignment="1">
      <alignment horizontal="center" vertical="center" wrapText="1"/>
    </xf>
    <xf numFmtId="0" fontId="4" fillId="0" borderId="0" xfId="0" applyFont="1" applyAlignment="1">
      <alignment horizontal="center"/>
    </xf>
    <xf numFmtId="0" fontId="0" fillId="5" borderId="1" xfId="0" applyFill="1" applyBorder="1" applyAlignment="1">
      <alignment horizontal="center"/>
    </xf>
    <xf numFmtId="0" fontId="0" fillId="6" borderId="1" xfId="0" applyFill="1" applyBorder="1" applyProtection="1">
      <protection locked="0"/>
    </xf>
    <xf numFmtId="0" fontId="18" fillId="0" borderId="0" xfId="0" applyFont="1" applyFill="1"/>
    <xf numFmtId="164" fontId="15" fillId="0" borderId="1" xfId="0" applyNumberFormat="1" applyFont="1" applyFill="1" applyBorder="1" applyAlignment="1"/>
    <xf numFmtId="164" fontId="5" fillId="0" borderId="1" xfId="0" applyNumberFormat="1" applyFont="1" applyFill="1" applyBorder="1"/>
    <xf numFmtId="0" fontId="16" fillId="0" borderId="1" xfId="0" applyFont="1" applyFill="1" applyBorder="1"/>
    <xf numFmtId="0" fontId="15" fillId="6" borderId="1" xfId="0" applyFont="1" applyFill="1" applyBorder="1" applyAlignment="1" applyProtection="1">
      <protection locked="0"/>
    </xf>
    <xf numFmtId="0" fontId="6" fillId="3" borderId="1" xfId="0" applyFont="1" applyFill="1" applyBorder="1" applyAlignment="1">
      <alignment horizontal="center" vertical="center" wrapText="1"/>
    </xf>
    <xf numFmtId="0" fontId="6" fillId="6" borderId="1" xfId="0" applyFont="1" applyFill="1" applyBorder="1" applyAlignment="1" applyProtection="1">
      <alignment horizontal="center"/>
      <protection locked="0"/>
    </xf>
    <xf numFmtId="0" fontId="7" fillId="6" borderId="1" xfId="0" applyFont="1" applyFill="1" applyBorder="1" applyAlignment="1" applyProtection="1">
      <alignment horizontal="center"/>
      <protection locked="0"/>
    </xf>
    <xf numFmtId="0" fontId="16" fillId="6" borderId="1" xfId="0" applyFont="1" applyFill="1" applyBorder="1"/>
    <xf numFmtId="0" fontId="5" fillId="0" borderId="1" xfId="0" applyFont="1" applyFill="1" applyBorder="1"/>
    <xf numFmtId="164" fontId="18" fillId="0" borderId="5"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0" borderId="7"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7" xfId="0" applyNumberFormat="1" applyFont="1" applyFill="1" applyBorder="1" applyAlignment="1">
      <alignment horizontal="center"/>
    </xf>
    <xf numFmtId="0" fontId="5" fillId="0" borderId="8" xfId="0" applyFont="1" applyFill="1" applyBorder="1" applyAlignment="1">
      <alignment horizontal="left"/>
    </xf>
    <xf numFmtId="0" fontId="18" fillId="0" borderId="8" xfId="0" applyFont="1" applyFill="1" applyBorder="1" applyAlignment="1">
      <alignment horizontal="left"/>
    </xf>
    <xf numFmtId="0" fontId="18" fillId="0" borderId="9" xfId="0" applyFont="1" applyFill="1" applyBorder="1" applyAlignment="1">
      <alignment horizontal="left"/>
    </xf>
    <xf numFmtId="0" fontId="18" fillId="0" borderId="5" xfId="0" applyFont="1" applyFill="1" applyBorder="1" applyAlignment="1">
      <alignment horizontal="center"/>
    </xf>
    <xf numFmtId="0" fontId="18" fillId="0" borderId="7" xfId="0" applyFont="1" applyFill="1" applyBorder="1" applyAlignment="1">
      <alignment horizontal="center"/>
    </xf>
    <xf numFmtId="0" fontId="16" fillId="0" borderId="0" xfId="0" applyFont="1" applyFill="1"/>
    <xf numFmtId="0" fontId="6" fillId="0" borderId="0" xfId="0" applyFont="1" applyFill="1"/>
    <xf numFmtId="0" fontId="10" fillId="0" borderId="0" xfId="0" applyFont="1" applyFill="1"/>
    <xf numFmtId="0" fontId="7" fillId="6" borderId="1" xfId="0" applyFont="1" applyFill="1" applyBorder="1" applyProtection="1">
      <protection locked="0"/>
    </xf>
    <xf numFmtId="1" fontId="7" fillId="6" borderId="1" xfId="0" applyNumberFormat="1" applyFont="1" applyFill="1" applyBorder="1" applyProtection="1">
      <protection locked="0"/>
    </xf>
    <xf numFmtId="9" fontId="7" fillId="6" borderId="1" xfId="0" applyNumberFormat="1" applyFont="1" applyFill="1" applyBorder="1" applyProtection="1">
      <protection locked="0"/>
    </xf>
    <xf numFmtId="9" fontId="9" fillId="8" borderId="3" xfId="0" applyNumberFormat="1" applyFont="1" applyFill="1" applyBorder="1"/>
    <xf numFmtId="1" fontId="6" fillId="7" borderId="1" xfId="0" applyNumberFormat="1" applyFont="1" applyFill="1" applyBorder="1"/>
    <xf numFmtId="1" fontId="10" fillId="6" borderId="1" xfId="0" applyNumberFormat="1" applyFont="1" applyFill="1" applyBorder="1" applyProtection="1">
      <protection locked="0"/>
    </xf>
    <xf numFmtId="0" fontId="10" fillId="6" borderId="1" xfId="0" applyFont="1" applyFill="1" applyBorder="1" applyProtection="1">
      <protection locked="0"/>
    </xf>
    <xf numFmtId="166" fontId="10" fillId="6" borderId="1" xfId="0" applyNumberFormat="1" applyFont="1" applyFill="1" applyBorder="1" applyProtection="1">
      <protection locked="0"/>
    </xf>
    <xf numFmtId="0" fontId="16" fillId="0" borderId="0" xfId="0" applyFont="1" applyBorder="1" applyAlignment="1" applyProtection="1">
      <alignment vertical="top" wrapText="1"/>
    </xf>
    <xf numFmtId="0" fontId="0" fillId="0" borderId="0" xfId="0" applyProtection="1"/>
    <xf numFmtId="0" fontId="0" fillId="0" borderId="0" xfId="0" applyBorder="1" applyProtection="1"/>
    <xf numFmtId="2" fontId="5" fillId="3" borderId="1" xfId="0" applyNumberFormat="1" applyFont="1" applyFill="1" applyBorder="1" applyAlignment="1">
      <alignment horizontal="center" vertical="center" wrapText="1"/>
    </xf>
    <xf numFmtId="0" fontId="5" fillId="3" borderId="1" xfId="0" applyFont="1" applyFill="1" applyBorder="1" applyAlignment="1">
      <alignment vertical="center"/>
    </xf>
    <xf numFmtId="0" fontId="16" fillId="6" borderId="1"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165" fontId="0" fillId="0" borderId="5" xfId="0" applyNumberFormat="1" applyFill="1" applyBorder="1" applyAlignment="1">
      <alignment horizontal="center"/>
    </xf>
    <xf numFmtId="165" fontId="0" fillId="0" borderId="7" xfId="0" applyNumberFormat="1" applyFill="1" applyBorder="1" applyAlignment="1">
      <alignment horizontal="center"/>
    </xf>
    <xf numFmtId="164" fontId="16" fillId="0" borderId="5" xfId="0" applyNumberFormat="1" applyFont="1" applyFill="1" applyBorder="1" applyAlignment="1">
      <alignment horizontal="center"/>
    </xf>
    <xf numFmtId="164" fontId="16" fillId="0" borderId="7" xfId="0" applyNumberFormat="1" applyFont="1" applyFill="1" applyBorder="1" applyAlignment="1">
      <alignment horizontal="center"/>
    </xf>
    <xf numFmtId="2" fontId="16" fillId="0" borderId="5" xfId="0" applyNumberFormat="1" applyFont="1" applyFill="1" applyBorder="1" applyAlignment="1">
      <alignment horizontal="center"/>
    </xf>
    <xf numFmtId="2" fontId="16" fillId="0" borderId="6" xfId="0" applyNumberFormat="1" applyFont="1" applyFill="1" applyBorder="1" applyAlignment="1">
      <alignment horizontal="center"/>
    </xf>
    <xf numFmtId="2" fontId="16" fillId="0" borderId="7" xfId="0" applyNumberFormat="1" applyFont="1" applyFill="1" applyBorder="1" applyAlignment="1">
      <alignment horizont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16" fillId="3" borderId="5" xfId="0" applyFont="1" applyFill="1" applyBorder="1" applyAlignment="1">
      <alignment horizontal="left"/>
    </xf>
    <xf numFmtId="0" fontId="16" fillId="3" borderId="6" xfId="0" applyFont="1" applyFill="1" applyBorder="1" applyAlignment="1">
      <alignment horizontal="left"/>
    </xf>
    <xf numFmtId="0" fontId="16" fillId="3" borderId="7" xfId="0" applyFont="1" applyFill="1" applyBorder="1" applyAlignment="1">
      <alignment horizontal="left"/>
    </xf>
    <xf numFmtId="0" fontId="15" fillId="3" borderId="5"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8" fillId="0" borderId="0" xfId="0" applyFont="1" applyAlignment="1">
      <alignment horizontal="left"/>
    </xf>
    <xf numFmtId="0" fontId="18" fillId="3" borderId="1" xfId="0" applyFont="1" applyFill="1" applyBorder="1" applyAlignment="1">
      <alignment horizontal="center" vertical="center"/>
    </xf>
    <xf numFmtId="0" fontId="16" fillId="0" borderId="1" xfId="0" applyFont="1" applyBorder="1" applyAlignment="1" applyProtection="1">
      <alignment horizontal="center"/>
      <protection locked="0"/>
    </xf>
    <xf numFmtId="0" fontId="5" fillId="0" borderId="1" xfId="0" applyFont="1" applyFill="1" applyBorder="1" applyAlignment="1">
      <alignment horizontal="left"/>
    </xf>
    <xf numFmtId="0" fontId="18" fillId="4" borderId="1" xfId="0" applyFont="1" applyFill="1" applyBorder="1" applyAlignment="1">
      <alignment horizontal="center"/>
    </xf>
    <xf numFmtId="164" fontId="18" fillId="0" borderId="5"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0" borderId="7" xfId="0" applyNumberFormat="1" applyFont="1" applyFill="1" applyBorder="1" applyAlignment="1">
      <alignment horizontal="center"/>
    </xf>
    <xf numFmtId="164" fontId="18" fillId="4" borderId="5" xfId="0" applyNumberFormat="1" applyFont="1" applyFill="1" applyBorder="1" applyAlignment="1">
      <alignment horizontal="center"/>
    </xf>
    <xf numFmtId="164" fontId="18" fillId="4" borderId="7"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7" xfId="0" applyNumberFormat="1" applyFont="1" applyFill="1" applyBorder="1" applyAlignment="1">
      <alignment horizontal="center"/>
    </xf>
    <xf numFmtId="0" fontId="5" fillId="3" borderId="1" xfId="0" applyFont="1" applyFill="1" applyBorder="1" applyAlignment="1">
      <alignment horizontal="center" vertical="center" wrapText="1"/>
    </xf>
    <xf numFmtId="49" fontId="15" fillId="0" borderId="1" xfId="0" applyNumberFormat="1" applyFont="1" applyFill="1" applyBorder="1" applyAlignment="1">
      <alignment horizontal="center"/>
    </xf>
    <xf numFmtId="49" fontId="15" fillId="0" borderId="1" xfId="0" quotePrefix="1" applyNumberFormat="1" applyFont="1" applyFill="1" applyBorder="1" applyAlignment="1">
      <alignment horizontal="center"/>
    </xf>
    <xf numFmtId="0" fontId="5" fillId="3" borderId="1" xfId="0" applyFont="1" applyFill="1" applyBorder="1" applyAlignment="1">
      <alignment horizontal="center" vertical="center"/>
    </xf>
    <xf numFmtId="0" fontId="15" fillId="3" borderId="1" xfId="0" applyFont="1" applyFill="1" applyBorder="1" applyAlignment="1">
      <alignment horizontal="left"/>
    </xf>
    <xf numFmtId="0" fontId="16" fillId="6" borderId="5" xfId="0" applyFont="1" applyFill="1" applyBorder="1" applyAlignment="1" applyProtection="1">
      <alignment horizontal="left" vertical="center"/>
      <protection locked="0"/>
    </xf>
    <xf numFmtId="0" fontId="16" fillId="6" borderId="6" xfId="0" applyFont="1" applyFill="1" applyBorder="1" applyAlignment="1" applyProtection="1">
      <alignment horizontal="left" vertical="center"/>
      <protection locked="0"/>
    </xf>
    <xf numFmtId="0" fontId="16" fillId="6" borderId="7" xfId="0" applyFont="1" applyFill="1" applyBorder="1" applyAlignment="1" applyProtection="1">
      <alignment horizontal="left" vertical="center"/>
      <protection locked="0"/>
    </xf>
    <xf numFmtId="0" fontId="5" fillId="3" borderId="1" xfId="0" applyFont="1" applyFill="1" applyBorder="1" applyAlignment="1">
      <alignment horizontal="right" vertical="center"/>
    </xf>
    <xf numFmtId="0" fontId="16" fillId="6" borderId="1" xfId="0" applyFont="1" applyFill="1" applyBorder="1" applyAlignment="1" applyProtection="1">
      <alignment horizontal="left" vertical="center"/>
      <protection locked="0"/>
    </xf>
    <xf numFmtId="0" fontId="5" fillId="3" borderId="1" xfId="0" applyFont="1" applyFill="1" applyBorder="1" applyAlignment="1">
      <alignment horizontal="left" vertical="top" wrapText="1"/>
    </xf>
    <xf numFmtId="0" fontId="17" fillId="6" borderId="1" xfId="1" applyFill="1" applyBorder="1" applyAlignment="1" applyProtection="1">
      <alignment horizontal="left" vertical="center"/>
      <protection locked="0"/>
    </xf>
    <xf numFmtId="0" fontId="17" fillId="6" borderId="1" xfId="1" applyFont="1" applyFill="1" applyBorder="1" applyAlignment="1" applyProtection="1">
      <alignment horizontal="lef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5" fillId="6" borderId="5" xfId="0" applyFont="1" applyFill="1" applyBorder="1" applyAlignment="1" applyProtection="1">
      <alignment horizontal="left" vertical="center"/>
      <protection locked="0"/>
    </xf>
    <xf numFmtId="0" fontId="5" fillId="3" borderId="1" xfId="0" applyFont="1" applyFill="1" applyBorder="1" applyAlignment="1">
      <alignment horizontal="left" vertical="top"/>
    </xf>
    <xf numFmtId="14" fontId="16" fillId="6" borderId="5" xfId="0" applyNumberFormat="1" applyFont="1" applyFill="1" applyBorder="1" applyAlignment="1" applyProtection="1">
      <alignment horizontal="center"/>
      <protection locked="0"/>
    </xf>
    <xf numFmtId="14" fontId="16" fillId="6" borderId="7" xfId="0" applyNumberFormat="1" applyFont="1" applyFill="1" applyBorder="1" applyAlignment="1" applyProtection="1">
      <alignment horizontal="center"/>
      <protection locked="0"/>
    </xf>
    <xf numFmtId="0" fontId="5" fillId="3" borderId="1" xfId="0" applyFont="1" applyFill="1" applyBorder="1" applyAlignment="1">
      <alignment horizontal="right"/>
    </xf>
    <xf numFmtId="0" fontId="0" fillId="3" borderId="7" xfId="0" applyFill="1" applyBorder="1"/>
    <xf numFmtId="0" fontId="16" fillId="0" borderId="1" xfId="0" applyNumberFormat="1" applyFont="1" applyFill="1" applyBorder="1" applyAlignment="1">
      <alignment horizontal="left"/>
    </xf>
    <xf numFmtId="0" fontId="16" fillId="0" borderId="5" xfId="0" applyFont="1" applyFill="1" applyBorder="1" applyAlignment="1">
      <alignment horizontal="center"/>
    </xf>
    <xf numFmtId="0" fontId="16" fillId="0" borderId="7" xfId="0" applyFont="1" applyFill="1" applyBorder="1" applyAlignment="1">
      <alignment horizontal="center"/>
    </xf>
    <xf numFmtId="0" fontId="0" fillId="0" borderId="1" xfId="0" applyNumberFormat="1" applyFill="1" applyBorder="1" applyAlignment="1">
      <alignment horizontal="left"/>
    </xf>
    <xf numFmtId="0" fontId="18" fillId="0" borderId="5" xfId="0" applyFont="1" applyFill="1" applyBorder="1" applyAlignment="1">
      <alignment horizontal="center"/>
    </xf>
    <xf numFmtId="0" fontId="18" fillId="0" borderId="7" xfId="0" applyFont="1" applyFill="1" applyBorder="1" applyAlignment="1">
      <alignment horizontal="center"/>
    </xf>
    <xf numFmtId="0" fontId="5" fillId="0" borderId="8" xfId="0" applyFont="1" applyFill="1" applyBorder="1" applyAlignment="1">
      <alignment horizontal="left"/>
    </xf>
    <xf numFmtId="0" fontId="18" fillId="0" borderId="8" xfId="0" applyFont="1" applyFill="1" applyBorder="1" applyAlignment="1">
      <alignment horizontal="left"/>
    </xf>
    <xf numFmtId="0" fontId="18" fillId="0" borderId="9" xfId="0" applyFont="1" applyFill="1" applyBorder="1" applyAlignment="1">
      <alignment horizontal="left"/>
    </xf>
    <xf numFmtId="9" fontId="0" fillId="0" borderId="5" xfId="0" applyNumberFormat="1" applyFill="1" applyBorder="1" applyAlignment="1">
      <alignment horizontal="center"/>
    </xf>
    <xf numFmtId="9" fontId="0" fillId="0" borderId="7" xfId="0" applyNumberFormat="1" applyFill="1" applyBorder="1" applyAlignment="1">
      <alignment horizontal="center"/>
    </xf>
    <xf numFmtId="0" fontId="4" fillId="0" borderId="0" xfId="0" applyFont="1" applyAlignment="1">
      <alignment horizontal="center"/>
    </xf>
    <xf numFmtId="0" fontId="6" fillId="6" borderId="1" xfId="0" applyFont="1" applyFill="1" applyBorder="1" applyAlignment="1" applyProtection="1">
      <alignment horizontal="left"/>
      <protection locked="0"/>
    </xf>
    <xf numFmtId="0" fontId="1" fillId="0" borderId="0" xfId="2" applyFont="1"/>
    <xf numFmtId="0" fontId="24" fillId="0" borderId="0" xfId="2" applyFont="1" applyAlignment="1">
      <alignment vertical="center"/>
    </xf>
    <xf numFmtId="0" fontId="23" fillId="0" borderId="0" xfId="3"/>
  </cellXfs>
  <cellStyles count="4">
    <cellStyle name="Hyperlink" xfId="3" builtinId="8"/>
    <cellStyle name="Hyperlink 2" xfId="1" xr:uid="{00000000-0005-0000-0000-000001000000}"/>
    <cellStyle name="Normal" xfId="0" builtinId="0"/>
    <cellStyle name="Normal 2" xfId="2" xr:uid="{00000000-0005-0000-0000-000003000000}"/>
  </cellStyles>
  <dxfs count="2">
    <dxf>
      <fill>
        <patternFill>
          <bgColor rgb="FF00B050"/>
        </patternFill>
      </fill>
    </dxf>
    <dxf>
      <fill>
        <patternFill>
          <bgColor rgb="FF00B050"/>
        </patternFill>
      </fill>
    </dxf>
  </dxfs>
  <tableStyles count="1" defaultTableStyle="TableStyleMedium2" defaultPivotStyle="PivotStyleLight16">
    <tableStyle name="MySqlDefault" pivot="0" table="0" count="0" xr9:uid="{00000000-0011-0000-FFFF-FFFF00000000}"/>
  </tableStyles>
  <colors>
    <mruColors>
      <color rgb="FFFFFFCC"/>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236220</xdr:colOff>
          <xdr:row>35</xdr:row>
          <xdr:rowOff>182880</xdr:rowOff>
        </xdr:from>
        <xdr:to>
          <xdr:col>10</xdr:col>
          <xdr:colOff>0</xdr:colOff>
          <xdr:row>37</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36</xdr:row>
          <xdr:rowOff>182880</xdr:rowOff>
        </xdr:from>
        <xdr:to>
          <xdr:col>10</xdr:col>
          <xdr:colOff>0</xdr:colOff>
          <xdr:row>38</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184785</xdr:colOff>
      <xdr:row>13</xdr:row>
      <xdr:rowOff>12700</xdr:rowOff>
    </xdr:from>
    <xdr:to>
      <xdr:col>20</xdr:col>
      <xdr:colOff>596265</xdr:colOff>
      <xdr:row>20</xdr:row>
      <xdr:rowOff>45720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28385" y="2774950"/>
          <a:ext cx="5288280" cy="134747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baseline="0">
              <a:solidFill>
                <a:schemeClr val="dk1"/>
              </a:solidFill>
              <a:effectLst/>
              <a:latin typeface="+mn-lt"/>
              <a:ea typeface="+mn-ea"/>
              <a:cs typeface="+mn-cs"/>
            </a:rPr>
            <a:t>Notes: Shares and Instantaneous Flow Allocation Rate</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flow allocation per share depends whether the development is a conversion from border-dyke to spray or a new area of irrigation.</a:t>
          </a:r>
          <a:endParaRPr lang="en-NZ">
            <a:effectLst/>
          </a:endParaRPr>
        </a:p>
        <a:p>
          <a:r>
            <a:rPr lang="en-NZ" sz="900" baseline="30000">
              <a:solidFill>
                <a:schemeClr val="dk1"/>
              </a:solidFill>
              <a:effectLst/>
              <a:latin typeface="+mn-lt"/>
              <a:ea typeface="+mn-ea"/>
              <a:cs typeface="+mn-cs"/>
            </a:rPr>
            <a:t>1</a:t>
          </a:r>
          <a:r>
            <a:rPr lang="en-NZ" sz="900">
              <a:solidFill>
                <a:schemeClr val="dk1"/>
              </a:solidFill>
              <a:effectLst/>
              <a:latin typeface="+mn-lt"/>
              <a:ea typeface="+mn-ea"/>
              <a:cs typeface="+mn-cs"/>
            </a:rPr>
            <a:t> i.e. irrigation system capacity.  Where the system includes a storage pond, a higher instantaneous flow rate may be acceptable provided the maximum daily rate (in mm/d) is limited to the allocation (in l/s/ha) </a:t>
          </a:r>
          <a:r>
            <a:rPr lang="en-NZ" sz="900">
              <a:solidFill>
                <a:schemeClr val="dk1"/>
              </a:solidFill>
              <a:effectLst/>
              <a:latin typeface="+mn-lt"/>
              <a:ea typeface="+mn-ea"/>
              <a:cs typeface="+mn-cs"/>
              <a:sym typeface="Symbol" panose="05050102010706020507" pitchFamily="18" charset="2"/>
            </a:rPr>
            <a:t></a:t>
          </a:r>
          <a:r>
            <a:rPr lang="en-NZ" sz="900">
              <a:solidFill>
                <a:schemeClr val="dk1"/>
              </a:solidFill>
              <a:effectLst/>
              <a:latin typeface="+mn-lt"/>
              <a:ea typeface="+mn-ea"/>
              <a:cs typeface="+mn-cs"/>
            </a:rPr>
            <a:t> 8.64.  Contact Aqualinc for further information. </a:t>
          </a:r>
          <a:endParaRPr lang="en-GB" sz="900">
            <a:solidFill>
              <a:schemeClr val="dk1"/>
            </a:solidFill>
            <a:effectLst/>
            <a:latin typeface="+mn-lt"/>
            <a:ea typeface="+mn-ea"/>
            <a:cs typeface="+mn-cs"/>
          </a:endParaRPr>
        </a:p>
        <a:p>
          <a:r>
            <a:rPr lang="en-GB" sz="900">
              <a:solidFill>
                <a:schemeClr val="dk1"/>
              </a:solidFill>
              <a:effectLst/>
              <a:latin typeface="+mn-lt"/>
              <a:ea typeface="+mn-ea"/>
              <a:cs typeface="+mn-cs"/>
            </a:rPr>
            <a:t> </a:t>
          </a:r>
          <a:r>
            <a:rPr lang="en-US" sz="900" baseline="30000">
              <a:solidFill>
                <a:schemeClr val="dk1"/>
              </a:solidFill>
              <a:effectLst/>
              <a:latin typeface="+mn-lt"/>
              <a:ea typeface="+mn-ea"/>
              <a:cs typeface="+mn-cs"/>
            </a:rPr>
            <a:t>2</a:t>
          </a:r>
          <a:r>
            <a:rPr lang="en-US" sz="900">
              <a:solidFill>
                <a:schemeClr val="dk1"/>
              </a:solidFill>
              <a:effectLst/>
              <a:latin typeface="+mn-lt"/>
              <a:ea typeface="+mn-ea"/>
              <a:cs typeface="+mn-cs"/>
            </a:rPr>
            <a:t> If the majority of the irrigated area has a soil PAW of 60 mm or less, water may be allocated at 0.58 l/s/ha. </a:t>
          </a:r>
          <a:r>
            <a:rPr lang="en-NZ" sz="900">
              <a:solidFill>
                <a:schemeClr val="dk1"/>
              </a:solidFill>
              <a:effectLst/>
              <a:latin typeface="+mn-lt"/>
              <a:ea typeface="+mn-ea"/>
              <a:cs typeface="+mn-cs"/>
            </a:rPr>
            <a:t>Contact Aqualinc for further information. </a:t>
          </a:r>
          <a:endParaRPr lang="en-GB" sz="900">
            <a:solidFill>
              <a:schemeClr val="dk1"/>
            </a:solidFill>
            <a:effectLst/>
            <a:latin typeface="+mn-lt"/>
            <a:ea typeface="+mn-ea"/>
            <a:cs typeface="+mn-cs"/>
          </a:endParaRPr>
        </a:p>
        <a:p>
          <a:endParaRPr lang="en-GB" sz="1100"/>
        </a:p>
      </xdr:txBody>
    </xdr:sp>
    <xdr:clientData/>
  </xdr:twoCellAnchor>
  <xdr:twoCellAnchor>
    <xdr:from>
      <xdr:col>12</xdr:col>
      <xdr:colOff>160020</xdr:colOff>
      <xdr:row>40</xdr:row>
      <xdr:rowOff>38100</xdr:rowOff>
    </xdr:from>
    <xdr:to>
      <xdr:col>18</xdr:col>
      <xdr:colOff>533400</xdr:colOff>
      <xdr:row>40</xdr:row>
      <xdr:rowOff>342900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440170" y="8001000"/>
          <a:ext cx="4030980" cy="3048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table auto fills when you complete each efficiency calculator.</a:t>
          </a:r>
          <a:endParaRPr lang="en-GB" sz="1100"/>
        </a:p>
      </xdr:txBody>
    </xdr:sp>
    <xdr:clientData/>
  </xdr:twoCellAnchor>
  <xdr:twoCellAnchor>
    <xdr:from>
      <xdr:col>12</xdr:col>
      <xdr:colOff>174625</xdr:colOff>
      <xdr:row>30</xdr:row>
      <xdr:rowOff>26670</xdr:rowOff>
    </xdr:from>
    <xdr:to>
      <xdr:col>20</xdr:col>
      <xdr:colOff>428625</xdr:colOff>
      <xdr:row>39</xdr:row>
      <xdr:rowOff>25400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118225" y="5875020"/>
          <a:ext cx="5130800" cy="172275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mn-lt"/>
              <a:ea typeface="+mn-ea"/>
              <a:cs typeface="+mn-cs"/>
            </a:rPr>
            <a:t>Plan(s) of the irrigation system should include:</a:t>
          </a:r>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1) The point of supply from the MGI distribution (generally located at the pump).</a:t>
          </a:r>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2) Irrigated areas and types clearly marked and total area calculated.</a:t>
          </a:r>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3) Location of mainline pipes and pumps.</a:t>
          </a:r>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4) For centre pivots: show pivot circles/part circles</a:t>
          </a:r>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5)</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For travelling irrigators: show hydrant locations and irrigator runs.</a:t>
          </a:r>
        </a:p>
        <a:p>
          <a:r>
            <a:rPr lang="en-NZ" sz="1100">
              <a:solidFill>
                <a:schemeClr val="dk1"/>
              </a:solidFill>
              <a:effectLst/>
              <a:latin typeface="+mn-lt"/>
              <a:ea typeface="+mn-ea"/>
              <a:cs typeface="+mn-cs"/>
            </a:rPr>
            <a:t>6) For k-lines and long laterals: show hydrant locations.</a:t>
          </a:r>
          <a:endParaRPr lang="en-NZ" sz="1200">
            <a:solidFill>
              <a:schemeClr val="dk1"/>
            </a:solidFill>
            <a:effectLst/>
            <a:latin typeface="+mn-lt"/>
            <a:ea typeface="+mn-ea"/>
            <a:cs typeface="+mn-cs"/>
          </a:endParaRPr>
        </a:p>
        <a:p>
          <a:endParaRPr lang="en-NZ" sz="1200">
            <a:solidFill>
              <a:schemeClr val="dk1"/>
            </a:solidFill>
            <a:effectLst/>
            <a:latin typeface="+mn-lt"/>
            <a:ea typeface="+mn-ea"/>
            <a:cs typeface="+mn-cs"/>
          </a:endParaRPr>
        </a:p>
        <a:p>
          <a:r>
            <a:rPr lang="en-NZ" sz="1100">
              <a:solidFill>
                <a:schemeClr val="dk1"/>
              </a:solidFill>
              <a:effectLst/>
              <a:latin typeface="+mn-lt"/>
              <a:ea typeface="+mn-ea"/>
              <a:cs typeface="+mn-cs"/>
            </a:rPr>
            <a:t> If possible,</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irrigation plan(s) should overlay an aerial photograph or topographic map</a:t>
          </a:r>
          <a:endParaRPr lang="en-NZ" sz="1100"/>
        </a:p>
      </xdr:txBody>
    </xdr:sp>
    <xdr:clientData/>
  </xdr:twoCellAnchor>
  <xdr:twoCellAnchor>
    <xdr:from>
      <xdr:col>12</xdr:col>
      <xdr:colOff>168275</xdr:colOff>
      <xdr:row>2</xdr:row>
      <xdr:rowOff>88900</xdr:rowOff>
    </xdr:from>
    <xdr:to>
      <xdr:col>20</xdr:col>
      <xdr:colOff>53975</xdr:colOff>
      <xdr:row>5</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111875" y="917575"/>
          <a:ext cx="4762500" cy="5016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Shares are allocated on the basis of 1 share for each hectare irrigated. There</a:t>
          </a:r>
          <a:r>
            <a:rPr lang="en-US" sz="1100" baseline="0">
              <a:solidFill>
                <a:schemeClr val="dk1"/>
              </a:solidFill>
              <a:effectLst/>
              <a:latin typeface="+mn-lt"/>
              <a:ea typeface="+mn-ea"/>
              <a:cs typeface="+mn-cs"/>
            </a:rPr>
            <a:t> must be sufficient shares held to match the number of  hect</a:t>
          </a:r>
          <a:r>
            <a:rPr lang="en-US" sz="1100">
              <a:solidFill>
                <a:schemeClr val="dk1"/>
              </a:solidFill>
              <a:effectLst/>
              <a:latin typeface="+mn-lt"/>
              <a:ea typeface="+mn-ea"/>
              <a:cs typeface="+mn-cs"/>
            </a:rPr>
            <a:t>ares of irrigation.  </a:t>
          </a:r>
        </a:p>
      </xdr:txBody>
    </xdr:sp>
    <xdr:clientData/>
  </xdr:twoCellAnchor>
  <xdr:twoCellAnchor>
    <xdr:from>
      <xdr:col>12</xdr:col>
      <xdr:colOff>120650</xdr:colOff>
      <xdr:row>51</xdr:row>
      <xdr:rowOff>22860</xdr:rowOff>
    </xdr:from>
    <xdr:to>
      <xdr:col>19</xdr:col>
      <xdr:colOff>69850</xdr:colOff>
      <xdr:row>54</xdr:row>
      <xdr:rowOff>114300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544310" y="9784080"/>
          <a:ext cx="4216400" cy="609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Designers are responsible for ensuring the system and installation works comply with all land use</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permitted activity rules or consent requirements (e.g. for earthworks, sediment control).</a:t>
          </a:r>
          <a:endParaRPr lang="en-NZ" sz="1100"/>
        </a:p>
      </xdr:txBody>
    </xdr:sp>
    <xdr:clientData/>
  </xdr:twoCellAnchor>
  <xdr:twoCellAnchor>
    <xdr:from>
      <xdr:col>12</xdr:col>
      <xdr:colOff>146050</xdr:colOff>
      <xdr:row>40</xdr:row>
      <xdr:rowOff>431800</xdr:rowOff>
    </xdr:from>
    <xdr:to>
      <xdr:col>17</xdr:col>
      <xdr:colOff>285750</xdr:colOff>
      <xdr:row>43</xdr:row>
      <xdr:rowOff>57150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426200" y="8394700"/>
          <a:ext cx="3187700" cy="508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system must not cause erosion or run-off into waterways.  Particular care is required on hills.</a:t>
          </a:r>
        </a:p>
        <a:p>
          <a:endParaRPr lang="en-NZ" sz="1100"/>
        </a:p>
      </xdr:txBody>
    </xdr:sp>
    <xdr:clientData/>
  </xdr:twoCellAnchor>
  <xdr:twoCellAnchor>
    <xdr:from>
      <xdr:col>12</xdr:col>
      <xdr:colOff>127000</xdr:colOff>
      <xdr:row>43</xdr:row>
      <xdr:rowOff>146050</xdr:rowOff>
    </xdr:from>
    <xdr:to>
      <xdr:col>19</xdr:col>
      <xdr:colOff>82550</xdr:colOff>
      <xdr:row>48</xdr:row>
      <xdr:rowOff>152400</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6407150" y="8991600"/>
          <a:ext cx="4222750" cy="9588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Plans of waterways, ponds and wet areas should include features shown on the 1:50,000 topographic map series.  Designers should ensure the system complies with MGI water way and pond/wet area requirements described in the Environmental Management Strategy.  Contact MGI for more info - see 'Contacts'</a:t>
          </a:r>
          <a:endParaRPr lang="en-NZ" sz="1100"/>
        </a:p>
      </xdr:txBody>
    </xdr:sp>
    <xdr:clientData/>
  </xdr:twoCellAnchor>
  <xdr:twoCellAnchor>
    <xdr:from>
      <xdr:col>12</xdr:col>
      <xdr:colOff>171450</xdr:colOff>
      <xdr:row>6</xdr:row>
      <xdr:rowOff>76200</xdr:rowOff>
    </xdr:from>
    <xdr:to>
      <xdr:col>20</xdr:col>
      <xdr:colOff>558800</xdr:colOff>
      <xdr:row>12</xdr:row>
      <xdr:rowOff>6350</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6115050" y="1571625"/>
          <a:ext cx="5264150" cy="10064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600"/>
            </a:spcAft>
            <a:buClrTx/>
            <a:buSzTx/>
            <a:buFontTx/>
            <a:buNone/>
            <a:tabLst/>
            <a:defRPr/>
          </a:pPr>
          <a:r>
            <a:rPr lang="en-US" sz="1100">
              <a:solidFill>
                <a:schemeClr val="dk1"/>
              </a:solidFill>
              <a:effectLst/>
              <a:latin typeface="+mn-lt"/>
              <a:ea typeface="+mn-ea"/>
              <a:cs typeface="+mn-cs"/>
            </a:rPr>
            <a:t>An ECan compliant pulse output magFlow meter must be installed at the point of supply from the scheme's distribution</a:t>
          </a:r>
          <a:r>
            <a:rPr lang="en-US" sz="1100" baseline="0">
              <a:solidFill>
                <a:schemeClr val="dk1"/>
              </a:solidFill>
              <a:effectLst/>
              <a:latin typeface="+mn-lt"/>
              <a:ea typeface="+mn-ea"/>
              <a:cs typeface="+mn-cs"/>
            </a:rPr>
            <a:t> to</a:t>
          </a:r>
          <a:r>
            <a:rPr lang="en-US" sz="1100">
              <a:solidFill>
                <a:schemeClr val="dk1"/>
              </a:solidFill>
              <a:effectLst/>
              <a:latin typeface="+mn-lt"/>
              <a:ea typeface="+mn-ea"/>
              <a:cs typeface="+mn-cs"/>
            </a:rPr>
            <a:t> measure the rate and volume of water delivered to the property.  Telemetry which sends flow meter data to MGI, will be installed by Kirk Irrigation (see Contacts).  MGI covers the cost of telemetry, and the equipment remains the property of MGI.  The flow data is available to the irrigator.  </a:t>
          </a:r>
          <a:endParaRPr lang="en-NZ" sz="1100">
            <a:solidFill>
              <a:schemeClr val="dk1"/>
            </a:solidFill>
            <a:effectLst/>
            <a:latin typeface="+mn-lt"/>
            <a:ea typeface="+mn-ea"/>
            <a:cs typeface="+mn-cs"/>
          </a:endParaRPr>
        </a:p>
        <a:p>
          <a:endParaRPr lang="en-NZ" sz="1100"/>
        </a:p>
      </xdr:txBody>
    </xdr:sp>
    <xdr:clientData/>
  </xdr:twoCellAnchor>
  <mc:AlternateContent xmlns:mc="http://schemas.openxmlformats.org/markup-compatibility/2006">
    <mc:Choice xmlns:a14="http://schemas.microsoft.com/office/drawing/2010/main" Requires="a14">
      <xdr:twoCellAnchor editAs="oneCell">
        <xdr:from>
          <xdr:col>8</xdr:col>
          <xdr:colOff>236220</xdr:colOff>
          <xdr:row>31</xdr:row>
          <xdr:rowOff>182880</xdr:rowOff>
        </xdr:from>
        <xdr:to>
          <xdr:col>9</xdr:col>
          <xdr:colOff>22860</xdr:colOff>
          <xdr:row>33</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32</xdr:row>
          <xdr:rowOff>182880</xdr:rowOff>
        </xdr:from>
        <xdr:to>
          <xdr:col>9</xdr:col>
          <xdr:colOff>22860</xdr:colOff>
          <xdr:row>34</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32</xdr:row>
          <xdr:rowOff>0</xdr:rowOff>
        </xdr:from>
        <xdr:to>
          <xdr:col>9</xdr:col>
          <xdr:colOff>22860</xdr:colOff>
          <xdr:row>33</xdr:row>
          <xdr:rowOff>45720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33</xdr:row>
          <xdr:rowOff>182880</xdr:rowOff>
        </xdr:from>
        <xdr:to>
          <xdr:col>9</xdr:col>
          <xdr:colOff>22860</xdr:colOff>
          <xdr:row>35</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35</xdr:row>
          <xdr:rowOff>182880</xdr:rowOff>
        </xdr:from>
        <xdr:to>
          <xdr:col>9</xdr:col>
          <xdr:colOff>22860</xdr:colOff>
          <xdr:row>37</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34</xdr:row>
          <xdr:rowOff>182880</xdr:rowOff>
        </xdr:from>
        <xdr:to>
          <xdr:col>9</xdr:col>
          <xdr:colOff>22860</xdr:colOff>
          <xdr:row>36</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36</xdr:row>
          <xdr:rowOff>182880</xdr:rowOff>
        </xdr:from>
        <xdr:to>
          <xdr:col>9</xdr:col>
          <xdr:colOff>22860</xdr:colOff>
          <xdr:row>38</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35</xdr:row>
          <xdr:rowOff>182880</xdr:rowOff>
        </xdr:from>
        <xdr:to>
          <xdr:col>10</xdr:col>
          <xdr:colOff>0</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36</xdr:row>
          <xdr:rowOff>182880</xdr:rowOff>
        </xdr:from>
        <xdr:to>
          <xdr:col>10</xdr:col>
          <xdr:colOff>0</xdr:colOff>
          <xdr:row>38</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171450</xdr:colOff>
      <xdr:row>0</xdr:row>
      <xdr:rowOff>41910</xdr:rowOff>
    </xdr:from>
    <xdr:to>
      <xdr:col>17</xdr:col>
      <xdr:colOff>285750</xdr:colOff>
      <xdr:row>0</xdr:row>
      <xdr:rowOff>384810</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6115050" y="4191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30480</xdr:colOff>
      <xdr:row>21</xdr:row>
      <xdr:rowOff>30480</xdr:rowOff>
    </xdr:from>
    <xdr:to>
      <xdr:col>11</xdr:col>
      <xdr:colOff>0</xdr:colOff>
      <xdr:row>28</xdr:row>
      <xdr:rowOff>167640</xdr:rowOff>
    </xdr:to>
    <xdr:sp macro="" textlink="" fLocksText="0">
      <xdr:nvSpPr>
        <xdr:cNvPr id="23" name="Text Box 10">
          <a:extLst>
            <a:ext uri="{FF2B5EF4-FFF2-40B4-BE49-F238E27FC236}">
              <a16:creationId xmlns:a16="http://schemas.microsoft.com/office/drawing/2014/main" id="{00000000-0008-0000-0100-000017000000}"/>
            </a:ext>
          </a:extLst>
        </xdr:cNvPr>
        <xdr:cNvSpPr txBox="1">
          <a:spLocks noChangeArrowheads="1"/>
        </xdr:cNvSpPr>
      </xdr:nvSpPr>
      <xdr:spPr bwMode="auto">
        <a:xfrm>
          <a:off x="30480" y="4320540"/>
          <a:ext cx="5928360" cy="1470660"/>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12</xdr:col>
      <xdr:colOff>180975</xdr:colOff>
      <xdr:row>21</xdr:row>
      <xdr:rowOff>180976</xdr:rowOff>
    </xdr:from>
    <xdr:to>
      <xdr:col>19</xdr:col>
      <xdr:colOff>514350</xdr:colOff>
      <xdr:row>23</xdr:row>
      <xdr:rowOff>104776</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6124575" y="4448176"/>
          <a:ext cx="4600575" cy="3048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For a new irrigation system, specify</a:t>
          </a:r>
          <a:r>
            <a:rPr lang="en-NZ" sz="1100" baseline="0"/>
            <a:t> a number of flow meters to be installed.</a:t>
          </a: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17145</xdr:rowOff>
    </xdr:from>
    <xdr:to>
      <xdr:col>7</xdr:col>
      <xdr:colOff>485775</xdr:colOff>
      <xdr:row>7</xdr:row>
      <xdr:rowOff>1295411</xdr:rowOff>
    </xdr:to>
    <xdr:sp macro="" textlink="" fLocksText="0">
      <xdr:nvSpPr>
        <xdr:cNvPr id="1034" name="Text Box 10">
          <a:extLst>
            <a:ext uri="{FF2B5EF4-FFF2-40B4-BE49-F238E27FC236}">
              <a16:creationId xmlns:a16="http://schemas.microsoft.com/office/drawing/2014/main" id="{00000000-0008-0000-0200-00000A040000}"/>
            </a:ext>
          </a:extLst>
        </xdr:cNvPr>
        <xdr:cNvSpPr txBox="1">
          <a:spLocks noChangeArrowheads="1"/>
        </xdr:cNvSpPr>
      </xdr:nvSpPr>
      <xdr:spPr bwMode="auto">
        <a:xfrm>
          <a:off x="276225" y="1169670"/>
          <a:ext cx="5791200" cy="1278266"/>
        </a:xfrm>
        <a:prstGeom prst="rect">
          <a:avLst/>
        </a:prstGeom>
        <a:solidFill>
          <a:srgbClr val="FFFFCC"/>
        </a:solidFill>
        <a:ln w="9525" algn="ctr">
          <a:solidFill>
            <a:srgbClr val="000000"/>
          </a:solidFill>
          <a:miter lim="800000"/>
          <a:headEnd/>
          <a:tailEnd/>
        </a:ln>
        <a:effectLst/>
      </xdr:spPr>
      <xdr:txBody>
        <a:bodyPr/>
        <a:lstStyle/>
        <a:p>
          <a:r>
            <a:rPr lang="en-NZ"/>
            <a:t>Example,</a:t>
          </a: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042" name="Text Box 18">
          <a:extLst>
            <a:ext uri="{FF2B5EF4-FFF2-40B4-BE49-F238E27FC236}">
              <a16:creationId xmlns:a16="http://schemas.microsoft.com/office/drawing/2014/main" id="{00000000-0008-0000-0200-000012040000}"/>
            </a:ext>
          </a:extLst>
        </xdr:cNvPr>
        <xdr:cNvSpPr txBox="1">
          <a:spLocks noChangeArrowheads="1"/>
        </xdr:cNvSpPr>
      </xdr:nvSpPr>
      <xdr:spPr bwMode="auto">
        <a:xfrm>
          <a:off x="586740" y="868870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659880" y="502920"/>
          <a:ext cx="2476500" cy="8686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3" name="Text Box 10">
          <a:extLst>
            <a:ext uri="{FF2B5EF4-FFF2-40B4-BE49-F238E27FC236}">
              <a16:creationId xmlns:a16="http://schemas.microsoft.com/office/drawing/2014/main" id="{00000000-0008-0000-0300-000003000000}"/>
            </a:ext>
          </a:extLst>
        </xdr:cNvPr>
        <xdr:cNvSpPr txBox="1">
          <a:spLocks noChangeArrowheads="1"/>
        </xdr:cNvSpPr>
      </xdr:nvSpPr>
      <xdr:spPr bwMode="auto">
        <a:xfrm>
          <a:off x="609600" y="1571625"/>
          <a:ext cx="4695825" cy="1285875"/>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4" name="Text Box 18">
          <a:extLst>
            <a:ext uri="{FF2B5EF4-FFF2-40B4-BE49-F238E27FC236}">
              <a16:creationId xmlns:a16="http://schemas.microsoft.com/office/drawing/2014/main" id="{00000000-0008-0000-0300-00000E000000}"/>
            </a:ext>
          </a:extLst>
        </xdr:cNvPr>
        <xdr:cNvSpPr txBox="1">
          <a:spLocks noChangeArrowheads="1"/>
        </xdr:cNvSpPr>
      </xdr:nvSpPr>
      <xdr:spPr bwMode="auto">
        <a:xfrm>
          <a:off x="586740" y="868870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6659880" y="502920"/>
          <a:ext cx="2476500" cy="8686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0</xdr:colOff>
      <xdr:row>7</xdr:row>
      <xdr:rowOff>17145</xdr:rowOff>
    </xdr:from>
    <xdr:to>
      <xdr:col>6</xdr:col>
      <xdr:colOff>571500</xdr:colOff>
      <xdr:row>7</xdr:row>
      <xdr:rowOff>1295411</xdr:rowOff>
    </xdr:to>
    <xdr:sp macro="" textlink="" fLocksText="0">
      <xdr:nvSpPr>
        <xdr:cNvPr id="17" name="Text Box 10">
          <a:extLst>
            <a:ext uri="{FF2B5EF4-FFF2-40B4-BE49-F238E27FC236}">
              <a16:creationId xmlns:a16="http://schemas.microsoft.com/office/drawing/2014/main" id="{00000000-0008-0000-0300-000011000000}"/>
            </a:ext>
          </a:extLst>
        </xdr:cNvPr>
        <xdr:cNvSpPr txBox="1">
          <a:spLocks noChangeArrowheads="1"/>
        </xdr:cNvSpPr>
      </xdr:nvSpPr>
      <xdr:spPr bwMode="auto">
        <a:xfrm>
          <a:off x="266700" y="1226820"/>
          <a:ext cx="5267325"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8" name="Text Box 18">
          <a:extLst>
            <a:ext uri="{FF2B5EF4-FFF2-40B4-BE49-F238E27FC236}">
              <a16:creationId xmlns:a16="http://schemas.microsoft.com/office/drawing/2014/main" id="{00000000-0008-0000-0300-000012000000}"/>
            </a:ext>
          </a:extLst>
        </xdr:cNvPr>
        <xdr:cNvSpPr txBox="1">
          <a:spLocks noChangeArrowheads="1"/>
        </xdr:cNvSpPr>
      </xdr:nvSpPr>
      <xdr:spPr bwMode="auto">
        <a:xfrm>
          <a:off x="586740" y="868870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6659880" y="502920"/>
          <a:ext cx="2476500" cy="8686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22" name="Text Box 18">
          <a:extLst>
            <a:ext uri="{FF2B5EF4-FFF2-40B4-BE49-F238E27FC236}">
              <a16:creationId xmlns:a16="http://schemas.microsoft.com/office/drawing/2014/main" id="{00000000-0008-0000-0300-000016000000}"/>
            </a:ext>
          </a:extLst>
        </xdr:cNvPr>
        <xdr:cNvSpPr txBox="1">
          <a:spLocks noChangeArrowheads="1"/>
        </xdr:cNvSpPr>
      </xdr:nvSpPr>
      <xdr:spPr bwMode="auto">
        <a:xfrm>
          <a:off x="586740" y="868870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6659880" y="502920"/>
          <a:ext cx="2476500" cy="86868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5" name="Text Box 10">
          <a:extLst>
            <a:ext uri="{FF2B5EF4-FFF2-40B4-BE49-F238E27FC236}">
              <a16:creationId xmlns:a16="http://schemas.microsoft.com/office/drawing/2014/main" id="{00000000-0008-0000-0400-000005000000}"/>
            </a:ext>
          </a:extLst>
        </xdr:cNvPr>
        <xdr:cNvSpPr txBox="1">
          <a:spLocks noChangeArrowheads="1"/>
        </xdr:cNvSpPr>
      </xdr:nvSpPr>
      <xdr:spPr bwMode="auto">
        <a:xfrm>
          <a:off x="609600" y="1541145"/>
          <a:ext cx="4777740" cy="1278266"/>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7" name="Text Box 18">
          <a:extLst>
            <a:ext uri="{FF2B5EF4-FFF2-40B4-BE49-F238E27FC236}">
              <a16:creationId xmlns:a16="http://schemas.microsoft.com/office/drawing/2014/main" id="{00000000-0008-0000-0400-000007000000}"/>
            </a:ext>
          </a:extLst>
        </xdr:cNvPr>
        <xdr:cNvSpPr txBox="1">
          <a:spLocks noChangeArrowheads="1"/>
        </xdr:cNvSpPr>
      </xdr:nvSpPr>
      <xdr:spPr bwMode="auto">
        <a:xfrm>
          <a:off x="586740" y="91154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6659880" y="670560"/>
          <a:ext cx="2476500" cy="1104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11" name="Text Box 18">
          <a:extLst>
            <a:ext uri="{FF2B5EF4-FFF2-40B4-BE49-F238E27FC236}">
              <a16:creationId xmlns:a16="http://schemas.microsoft.com/office/drawing/2014/main" id="{00000000-0008-0000-0400-00000B000000}"/>
            </a:ext>
          </a:extLst>
        </xdr:cNvPr>
        <xdr:cNvSpPr txBox="1">
          <a:spLocks noChangeArrowheads="1"/>
        </xdr:cNvSpPr>
      </xdr:nvSpPr>
      <xdr:spPr bwMode="auto">
        <a:xfrm>
          <a:off x="586740" y="91154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6659880" y="670560"/>
          <a:ext cx="2476500" cy="1104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0</xdr:colOff>
      <xdr:row>7</xdr:row>
      <xdr:rowOff>17145</xdr:rowOff>
    </xdr:from>
    <xdr:to>
      <xdr:col>6</xdr:col>
      <xdr:colOff>552450</xdr:colOff>
      <xdr:row>7</xdr:row>
      <xdr:rowOff>1295411</xdr:rowOff>
    </xdr:to>
    <xdr:sp macro="" textlink="" fLocksText="0">
      <xdr:nvSpPr>
        <xdr:cNvPr id="14" name="Text Box 10">
          <a:extLst>
            <a:ext uri="{FF2B5EF4-FFF2-40B4-BE49-F238E27FC236}">
              <a16:creationId xmlns:a16="http://schemas.microsoft.com/office/drawing/2014/main" id="{00000000-0008-0000-0400-00000E000000}"/>
            </a:ext>
          </a:extLst>
        </xdr:cNvPr>
        <xdr:cNvSpPr txBox="1">
          <a:spLocks noChangeArrowheads="1"/>
        </xdr:cNvSpPr>
      </xdr:nvSpPr>
      <xdr:spPr bwMode="auto">
        <a:xfrm>
          <a:off x="361950" y="1226820"/>
          <a:ext cx="5248275"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5"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586740" y="91154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6659880" y="670560"/>
          <a:ext cx="2476500" cy="1104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5" name="Text Box 10">
          <a:extLst>
            <a:ext uri="{FF2B5EF4-FFF2-40B4-BE49-F238E27FC236}">
              <a16:creationId xmlns:a16="http://schemas.microsoft.com/office/drawing/2014/main" id="{00000000-0008-0000-0500-000005000000}"/>
            </a:ext>
          </a:extLst>
        </xdr:cNvPr>
        <xdr:cNvSpPr txBox="1">
          <a:spLocks noChangeArrowheads="1"/>
        </xdr:cNvSpPr>
      </xdr:nvSpPr>
      <xdr:spPr bwMode="auto">
        <a:xfrm>
          <a:off x="609600" y="1365885"/>
          <a:ext cx="4777740" cy="1278266"/>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7" name="Text Box 18">
          <a:extLst>
            <a:ext uri="{FF2B5EF4-FFF2-40B4-BE49-F238E27FC236}">
              <a16:creationId xmlns:a16="http://schemas.microsoft.com/office/drawing/2014/main" id="{00000000-0008-0000-0500-000007000000}"/>
            </a:ext>
          </a:extLst>
        </xdr:cNvPr>
        <xdr:cNvSpPr txBox="1">
          <a:spLocks noChangeArrowheads="1"/>
        </xdr:cNvSpPr>
      </xdr:nvSpPr>
      <xdr:spPr bwMode="auto">
        <a:xfrm>
          <a:off x="586740" y="894016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6659880" y="67056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11" name="Text Box 18">
          <a:extLst>
            <a:ext uri="{FF2B5EF4-FFF2-40B4-BE49-F238E27FC236}">
              <a16:creationId xmlns:a16="http://schemas.microsoft.com/office/drawing/2014/main" id="{00000000-0008-0000-0500-00000B000000}"/>
            </a:ext>
          </a:extLst>
        </xdr:cNvPr>
        <xdr:cNvSpPr txBox="1">
          <a:spLocks noChangeArrowheads="1"/>
        </xdr:cNvSpPr>
      </xdr:nvSpPr>
      <xdr:spPr bwMode="auto">
        <a:xfrm>
          <a:off x="586740" y="894016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6659880" y="67056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1</xdr:colOff>
      <xdr:row>7</xdr:row>
      <xdr:rowOff>17145</xdr:rowOff>
    </xdr:from>
    <xdr:to>
      <xdr:col>6</xdr:col>
      <xdr:colOff>523876</xdr:colOff>
      <xdr:row>7</xdr:row>
      <xdr:rowOff>1295411</xdr:rowOff>
    </xdr:to>
    <xdr:sp macro="" textlink="" fLocksText="0">
      <xdr:nvSpPr>
        <xdr:cNvPr id="14" name="Text Box 10">
          <a:extLst>
            <a:ext uri="{FF2B5EF4-FFF2-40B4-BE49-F238E27FC236}">
              <a16:creationId xmlns:a16="http://schemas.microsoft.com/office/drawing/2014/main" id="{00000000-0008-0000-0500-00000E000000}"/>
            </a:ext>
          </a:extLst>
        </xdr:cNvPr>
        <xdr:cNvSpPr txBox="1">
          <a:spLocks noChangeArrowheads="1"/>
        </xdr:cNvSpPr>
      </xdr:nvSpPr>
      <xdr:spPr bwMode="auto">
        <a:xfrm>
          <a:off x="295276" y="1226820"/>
          <a:ext cx="5219700"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5" name="Text Box 18">
          <a:extLst>
            <a:ext uri="{FF2B5EF4-FFF2-40B4-BE49-F238E27FC236}">
              <a16:creationId xmlns:a16="http://schemas.microsoft.com/office/drawing/2014/main" id="{00000000-0008-0000-0500-00000F000000}"/>
            </a:ext>
          </a:extLst>
        </xdr:cNvPr>
        <xdr:cNvSpPr txBox="1">
          <a:spLocks noChangeArrowheads="1"/>
        </xdr:cNvSpPr>
      </xdr:nvSpPr>
      <xdr:spPr bwMode="auto">
        <a:xfrm>
          <a:off x="586740" y="894016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6659880" y="67056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5" name="Text Box 10">
          <a:extLst>
            <a:ext uri="{FF2B5EF4-FFF2-40B4-BE49-F238E27FC236}">
              <a16:creationId xmlns:a16="http://schemas.microsoft.com/office/drawing/2014/main" id="{00000000-0008-0000-0600-000005000000}"/>
            </a:ext>
          </a:extLst>
        </xdr:cNvPr>
        <xdr:cNvSpPr txBox="1">
          <a:spLocks noChangeArrowheads="1"/>
        </xdr:cNvSpPr>
      </xdr:nvSpPr>
      <xdr:spPr bwMode="auto">
        <a:xfrm>
          <a:off x="609600" y="1198245"/>
          <a:ext cx="4777740" cy="1278266"/>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7" name="Text Box 18">
          <a:extLst>
            <a:ext uri="{FF2B5EF4-FFF2-40B4-BE49-F238E27FC236}">
              <a16:creationId xmlns:a16="http://schemas.microsoft.com/office/drawing/2014/main" id="{00000000-0008-0000-0600-000007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11" name="Text Box 18">
          <a:extLst>
            <a:ext uri="{FF2B5EF4-FFF2-40B4-BE49-F238E27FC236}">
              <a16:creationId xmlns:a16="http://schemas.microsoft.com/office/drawing/2014/main" id="{00000000-0008-0000-0600-00000B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1</xdr:colOff>
      <xdr:row>7</xdr:row>
      <xdr:rowOff>17145</xdr:rowOff>
    </xdr:from>
    <xdr:to>
      <xdr:col>6</xdr:col>
      <xdr:colOff>542926</xdr:colOff>
      <xdr:row>7</xdr:row>
      <xdr:rowOff>1295411</xdr:rowOff>
    </xdr:to>
    <xdr:sp macro="" textlink="" fLocksText="0">
      <xdr:nvSpPr>
        <xdr:cNvPr id="14" name="Text Box 10">
          <a:extLst>
            <a:ext uri="{FF2B5EF4-FFF2-40B4-BE49-F238E27FC236}">
              <a16:creationId xmlns:a16="http://schemas.microsoft.com/office/drawing/2014/main" id="{00000000-0008-0000-0600-00000E000000}"/>
            </a:ext>
          </a:extLst>
        </xdr:cNvPr>
        <xdr:cNvSpPr txBox="1">
          <a:spLocks noChangeArrowheads="1"/>
        </xdr:cNvSpPr>
      </xdr:nvSpPr>
      <xdr:spPr bwMode="auto">
        <a:xfrm>
          <a:off x="304801" y="1226820"/>
          <a:ext cx="5238750"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5" name="Text Box 18">
          <a:extLst>
            <a:ext uri="{FF2B5EF4-FFF2-40B4-BE49-F238E27FC236}">
              <a16:creationId xmlns:a16="http://schemas.microsoft.com/office/drawing/2014/main" id="{00000000-0008-0000-0600-00000F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5" name="Text Box 10">
          <a:extLst>
            <a:ext uri="{FF2B5EF4-FFF2-40B4-BE49-F238E27FC236}">
              <a16:creationId xmlns:a16="http://schemas.microsoft.com/office/drawing/2014/main" id="{00000000-0008-0000-0700-000005000000}"/>
            </a:ext>
          </a:extLst>
        </xdr:cNvPr>
        <xdr:cNvSpPr txBox="1">
          <a:spLocks noChangeArrowheads="1"/>
        </xdr:cNvSpPr>
      </xdr:nvSpPr>
      <xdr:spPr bwMode="auto">
        <a:xfrm>
          <a:off x="609600" y="1198245"/>
          <a:ext cx="4777740" cy="1278266"/>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7" name="Text Box 18">
          <a:extLst>
            <a:ext uri="{FF2B5EF4-FFF2-40B4-BE49-F238E27FC236}">
              <a16:creationId xmlns:a16="http://schemas.microsoft.com/office/drawing/2014/main" id="{00000000-0008-0000-0700-000007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11" name="Text Box 18">
          <a:extLst>
            <a:ext uri="{FF2B5EF4-FFF2-40B4-BE49-F238E27FC236}">
              <a16:creationId xmlns:a16="http://schemas.microsoft.com/office/drawing/2014/main" id="{00000000-0008-0000-0700-00000B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0</xdr:colOff>
      <xdr:row>7</xdr:row>
      <xdr:rowOff>17145</xdr:rowOff>
    </xdr:from>
    <xdr:to>
      <xdr:col>6</xdr:col>
      <xdr:colOff>495300</xdr:colOff>
      <xdr:row>7</xdr:row>
      <xdr:rowOff>1295411</xdr:rowOff>
    </xdr:to>
    <xdr:sp macro="" textlink="" fLocksText="0">
      <xdr:nvSpPr>
        <xdr:cNvPr id="14" name="Text Box 10">
          <a:extLst>
            <a:ext uri="{FF2B5EF4-FFF2-40B4-BE49-F238E27FC236}">
              <a16:creationId xmlns:a16="http://schemas.microsoft.com/office/drawing/2014/main" id="{00000000-0008-0000-0700-00000E000000}"/>
            </a:ext>
          </a:extLst>
        </xdr:cNvPr>
        <xdr:cNvSpPr txBox="1">
          <a:spLocks noChangeArrowheads="1"/>
        </xdr:cNvSpPr>
      </xdr:nvSpPr>
      <xdr:spPr bwMode="auto">
        <a:xfrm>
          <a:off x="285750" y="1226820"/>
          <a:ext cx="5191125"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5" name="Text Box 18">
          <a:extLst>
            <a:ext uri="{FF2B5EF4-FFF2-40B4-BE49-F238E27FC236}">
              <a16:creationId xmlns:a16="http://schemas.microsoft.com/office/drawing/2014/main" id="{00000000-0008-0000-0700-00000F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7</xdr:row>
      <xdr:rowOff>17145</xdr:rowOff>
    </xdr:from>
    <xdr:to>
      <xdr:col>6</xdr:col>
      <xdr:colOff>0</xdr:colOff>
      <xdr:row>7</xdr:row>
      <xdr:rowOff>1295411</xdr:rowOff>
    </xdr:to>
    <xdr:sp macro="" textlink="" fLocksText="0">
      <xdr:nvSpPr>
        <xdr:cNvPr id="5" name="Text Box 10">
          <a:extLst>
            <a:ext uri="{FF2B5EF4-FFF2-40B4-BE49-F238E27FC236}">
              <a16:creationId xmlns:a16="http://schemas.microsoft.com/office/drawing/2014/main" id="{00000000-0008-0000-0800-000005000000}"/>
            </a:ext>
          </a:extLst>
        </xdr:cNvPr>
        <xdr:cNvSpPr txBox="1">
          <a:spLocks noChangeArrowheads="1"/>
        </xdr:cNvSpPr>
      </xdr:nvSpPr>
      <xdr:spPr bwMode="auto">
        <a:xfrm>
          <a:off x="609600" y="1198245"/>
          <a:ext cx="4777740" cy="1278266"/>
        </a:xfrm>
        <a:prstGeom prst="rect">
          <a:avLst/>
        </a:prstGeom>
        <a:solidFill>
          <a:srgbClr val="CCFFCC"/>
        </a:solidFill>
        <a:ln w="9525" algn="ctr">
          <a:solidFill>
            <a:srgbClr val="000000"/>
          </a:solidFill>
          <a:miter lim="800000"/>
          <a:headEnd/>
          <a:tailEnd/>
        </a:ln>
        <a:effectLst/>
      </xdr:spPr>
      <xdr:txBody>
        <a:bodyPr/>
        <a:lstStyle/>
        <a:p>
          <a:r>
            <a:rPr lang="en-NZ" sz="1100">
              <a:latin typeface="+mn-lt"/>
              <a:ea typeface="+mn-ea"/>
              <a:cs typeface="+mn-cs"/>
            </a:rPr>
            <a:t>This calculator pertains to</a:t>
          </a:r>
          <a:r>
            <a:rPr lang="en-NZ" sz="1100" baseline="0">
              <a:latin typeface="+mn-lt"/>
              <a:ea typeface="+mn-ea"/>
              <a:cs typeface="+mn-cs"/>
            </a:rPr>
            <a:t> the K Lines that would fill in the corners that the center pivot will not cover. These lines would need to be moved twice a day.</a:t>
          </a:r>
          <a:endParaRPr lang="en-NZ" sz="1100">
            <a:latin typeface="+mn-lt"/>
            <a:ea typeface="+mn-ea"/>
            <a:cs typeface="+mn-cs"/>
          </a:endParaRPr>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7" name="Text Box 18">
          <a:extLst>
            <a:ext uri="{FF2B5EF4-FFF2-40B4-BE49-F238E27FC236}">
              <a16:creationId xmlns:a16="http://schemas.microsoft.com/office/drawing/2014/main" id="{00000000-0008-0000-0800-000007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0</xdr:col>
      <xdr:colOff>586740</xdr:colOff>
      <xdr:row>42</xdr:row>
      <xdr:rowOff>9525</xdr:rowOff>
    </xdr:from>
    <xdr:to>
      <xdr:col>7</xdr:col>
      <xdr:colOff>510540</xdr:colOff>
      <xdr:row>50</xdr:row>
      <xdr:rowOff>15240</xdr:rowOff>
    </xdr:to>
    <xdr:sp macro="" textlink="">
      <xdr:nvSpPr>
        <xdr:cNvPr id="11" name="Text Box 18">
          <a:extLst>
            <a:ext uri="{FF2B5EF4-FFF2-40B4-BE49-F238E27FC236}">
              <a16:creationId xmlns:a16="http://schemas.microsoft.com/office/drawing/2014/main" id="{00000000-0008-0000-0800-00000B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twoCellAnchor>
    <xdr:from>
      <xdr:col>1</xdr:col>
      <xdr:colOff>0</xdr:colOff>
      <xdr:row>7</xdr:row>
      <xdr:rowOff>17145</xdr:rowOff>
    </xdr:from>
    <xdr:to>
      <xdr:col>6</xdr:col>
      <xdr:colOff>533400</xdr:colOff>
      <xdr:row>7</xdr:row>
      <xdr:rowOff>1295411</xdr:rowOff>
    </xdr:to>
    <xdr:sp macro="" textlink="" fLocksText="0">
      <xdr:nvSpPr>
        <xdr:cNvPr id="14" name="Text Box 10">
          <a:extLst>
            <a:ext uri="{FF2B5EF4-FFF2-40B4-BE49-F238E27FC236}">
              <a16:creationId xmlns:a16="http://schemas.microsoft.com/office/drawing/2014/main" id="{00000000-0008-0000-0800-00000E000000}"/>
            </a:ext>
          </a:extLst>
        </xdr:cNvPr>
        <xdr:cNvSpPr txBox="1">
          <a:spLocks noChangeArrowheads="1"/>
        </xdr:cNvSpPr>
      </xdr:nvSpPr>
      <xdr:spPr bwMode="auto">
        <a:xfrm>
          <a:off x="295275" y="1169670"/>
          <a:ext cx="5229225" cy="1278266"/>
        </a:xfrm>
        <a:prstGeom prst="rect">
          <a:avLst/>
        </a:prstGeom>
        <a:solidFill>
          <a:srgbClr val="FFFFCC"/>
        </a:solidFill>
        <a:ln w="9525" algn="ctr">
          <a:solidFill>
            <a:srgbClr val="000000"/>
          </a:solidFill>
          <a:miter lim="800000"/>
          <a:headEnd/>
          <a:tailEnd/>
        </a:ln>
        <a:effectLst/>
      </xdr:spPr>
      <xdr:txBody>
        <a:bodyPr/>
        <a:lstStyle/>
        <a:p>
          <a:endParaRPr lang="en-NZ"/>
        </a:p>
      </xdr:txBody>
    </xdr:sp>
    <xdr:clientData fLocksWithSheet="0"/>
  </xdr:twoCellAnchor>
  <xdr:twoCellAnchor>
    <xdr:from>
      <xdr:col>0</xdr:col>
      <xdr:colOff>586740</xdr:colOff>
      <xdr:row>42</xdr:row>
      <xdr:rowOff>9525</xdr:rowOff>
    </xdr:from>
    <xdr:to>
      <xdr:col>7</xdr:col>
      <xdr:colOff>510540</xdr:colOff>
      <xdr:row>50</xdr:row>
      <xdr:rowOff>15240</xdr:rowOff>
    </xdr:to>
    <xdr:sp macro="" textlink="">
      <xdr:nvSpPr>
        <xdr:cNvPr id="15" name="Text Box 18">
          <a:extLst>
            <a:ext uri="{FF2B5EF4-FFF2-40B4-BE49-F238E27FC236}">
              <a16:creationId xmlns:a16="http://schemas.microsoft.com/office/drawing/2014/main" id="{00000000-0008-0000-0800-00000F000000}"/>
            </a:ext>
          </a:extLst>
        </xdr:cNvPr>
        <xdr:cNvSpPr txBox="1">
          <a:spLocks noChangeArrowheads="1"/>
        </xdr:cNvSpPr>
      </xdr:nvSpPr>
      <xdr:spPr bwMode="auto">
        <a:xfrm>
          <a:off x="586740" y="8772525"/>
          <a:ext cx="5920740" cy="1346835"/>
        </a:xfrm>
        <a:prstGeom prst="rect">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NZ" sz="1100" b="1" i="0" u="none" strike="noStrike" baseline="0">
              <a:solidFill>
                <a:srgbClr val="000000"/>
              </a:solidFill>
              <a:latin typeface="Arial"/>
              <a:cs typeface="Arial"/>
            </a:rPr>
            <a:t>Irrigation efficency calculator notes</a:t>
          </a:r>
        </a:p>
        <a:p>
          <a:pPr algn="l" rtl="0">
            <a:defRPr sz="1000"/>
          </a:pPr>
          <a:r>
            <a:rPr lang="en-NZ" sz="1100" b="0" i="0" u="none" strike="noStrike" baseline="0">
              <a:solidFill>
                <a:srgbClr val="000000"/>
              </a:solidFill>
              <a:latin typeface="Arial"/>
              <a:cs typeface="Arial"/>
            </a:rPr>
            <a:t>The purpose of the irrigation efficiency calculator is to assess if irrigation systems are capable of achieving 80% water use efficiency, if correctly maintained and managed.  The calculator is based on NZ field studies.  The calculator assumes relatively free draining soils and consequently may over-estimate efficiency for soils with low surface infiltration capacity.  </a:t>
          </a:r>
        </a:p>
        <a:p>
          <a:pPr algn="l" rtl="0">
            <a:defRPr sz="1000"/>
          </a:pPr>
          <a:endParaRPr lang="en-NZ" sz="1100" b="0" i="0" u="none" strike="noStrike" baseline="0">
            <a:solidFill>
              <a:srgbClr val="000000"/>
            </a:solidFill>
            <a:latin typeface="Arial"/>
            <a:cs typeface="Arial"/>
          </a:endParaRPr>
        </a:p>
        <a:p>
          <a:pPr algn="l" rtl="0">
            <a:defRPr sz="1000"/>
          </a:pPr>
          <a:r>
            <a:rPr lang="en-NZ" sz="1100" b="0" i="0" u="none" strike="noStrike" baseline="0">
              <a:solidFill>
                <a:srgbClr val="000000"/>
              </a:solidFill>
              <a:latin typeface="Arial"/>
              <a:cs typeface="Arial"/>
            </a:rPr>
            <a:t>Version 1 July 2011. © Aqualinc Research Ltd. 2011</a:t>
          </a:r>
        </a:p>
      </xdr:txBody>
    </xdr:sp>
    <xdr:clientData/>
  </xdr:twoCellAnchor>
  <xdr:twoCellAnchor>
    <xdr:from>
      <xdr:col>8</xdr:col>
      <xdr:colOff>53340</xdr:colOff>
      <xdr:row>2</xdr:row>
      <xdr:rowOff>60960</xdr:rowOff>
    </xdr:from>
    <xdr:to>
      <xdr:col>12</xdr:col>
      <xdr:colOff>91440</xdr:colOff>
      <xdr:row>7</xdr:row>
      <xdr:rowOff>251460</xdr:rowOff>
    </xdr:to>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6659880" y="502920"/>
          <a:ext cx="2476500" cy="92964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This spreadsheet should be completed for each different combination of soil type and irrigation system on the farm.</a:t>
          </a:r>
        </a:p>
      </xdr:txBody>
    </xdr:sp>
    <xdr:clientData/>
  </xdr:twoCellAnchor>
  <xdr:twoCellAnchor>
    <xdr:from>
      <xdr:col>8</xdr:col>
      <xdr:colOff>15240</xdr:colOff>
      <xdr:row>0</xdr:row>
      <xdr:rowOff>76200</xdr:rowOff>
    </xdr:from>
    <xdr:to>
      <xdr:col>13</xdr:col>
      <xdr:colOff>129540</xdr:colOff>
      <xdr:row>0</xdr:row>
      <xdr:rowOff>419100</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6621780" y="76200"/>
          <a:ext cx="3162300" cy="342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ONLY YELLOW CELLS MAY</a:t>
          </a:r>
          <a:r>
            <a:rPr lang="en-US" sz="1400" baseline="0">
              <a:solidFill>
                <a:schemeClr val="dk1"/>
              </a:solidFill>
              <a:effectLst/>
              <a:latin typeface="+mn-lt"/>
              <a:ea typeface="+mn-ea"/>
              <a:cs typeface="+mn-cs"/>
            </a:rPr>
            <a:t> BE CHANGED</a:t>
          </a:r>
          <a:endParaRPr lang="en-US" sz="14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93345</xdr:colOff>
      <xdr:row>0</xdr:row>
      <xdr:rowOff>47625</xdr:rowOff>
    </xdr:from>
    <xdr:to>
      <xdr:col>17</xdr:col>
      <xdr:colOff>405765</xdr:colOff>
      <xdr:row>5</xdr:row>
      <xdr:rowOff>121906</xdr:rowOff>
    </xdr:to>
    <xdr:sp macro="" textlink="">
      <xdr:nvSpPr>
        <xdr:cNvPr id="2050" name="Text Box 2">
          <a:extLst>
            <a:ext uri="{FF2B5EF4-FFF2-40B4-BE49-F238E27FC236}">
              <a16:creationId xmlns:a16="http://schemas.microsoft.com/office/drawing/2014/main" id="{00000000-0008-0000-0900-000002080000}"/>
            </a:ext>
          </a:extLst>
        </xdr:cNvPr>
        <xdr:cNvSpPr txBox="1">
          <a:spLocks noChangeArrowheads="1"/>
        </xdr:cNvSpPr>
      </xdr:nvSpPr>
      <xdr:spPr bwMode="auto">
        <a:xfrm>
          <a:off x="7515225" y="47625"/>
          <a:ext cx="3400425" cy="103822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NZ" sz="1000" b="0" i="0" u="none" strike="noStrike" baseline="0">
              <a:solidFill>
                <a:srgbClr val="000000"/>
              </a:solidFill>
              <a:latin typeface="Arial"/>
              <a:cs typeface="Arial"/>
            </a:rPr>
            <a:t>Bright (1986) application efficiency model.</a:t>
          </a:r>
        </a:p>
        <a:p>
          <a:pPr algn="l" rtl="0">
            <a:defRPr sz="1000"/>
          </a:pPr>
          <a:r>
            <a:rPr lang="en-NZ" sz="1000" b="0" i="0" u="none" strike="noStrike" baseline="0">
              <a:solidFill>
                <a:srgbClr val="000000"/>
              </a:solidFill>
              <a:latin typeface="Arial"/>
              <a:cs typeface="Arial"/>
            </a:rPr>
            <a:t>Bright, J.C. 1986. Optimal control of irrigation systems: An analysis of water allocation rules. A thesis submitted in partial fulfilment of the requirements of the degree of Doctor of Philosophy. University of Canterbury, NZ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giirrigation.co.nz/" TargetMode="External"/><Relationship Id="rId2" Type="http://schemas.openxmlformats.org/officeDocument/2006/relationships/hyperlink" Target="mailto:admin@mgiirrigation.co.nz" TargetMode="External"/><Relationship Id="rId1" Type="http://schemas.openxmlformats.org/officeDocument/2006/relationships/hyperlink" Target="mailto:craig@mgiirrigation.co.nz"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7"/>
  <sheetViews>
    <sheetView tabSelected="1" workbookViewId="0">
      <selection activeCell="A20" sqref="A20"/>
    </sheetView>
  </sheetViews>
  <sheetFormatPr defaultColWidth="8.6640625" defaultRowHeight="14.4" x14ac:dyDescent="0.3"/>
  <cols>
    <col min="1" max="1" width="70.88671875" style="50" customWidth="1"/>
    <col min="2" max="2" width="44" style="49" customWidth="1"/>
    <col min="3" max="3" width="35.6640625" style="50" customWidth="1"/>
    <col min="4" max="16384" width="8.6640625" style="50"/>
  </cols>
  <sheetData>
    <row r="2" spans="1:2" ht="17.399999999999999" x14ac:dyDescent="0.3">
      <c r="A2" s="167" t="s">
        <v>90</v>
      </c>
      <c r="B2" s="53"/>
    </row>
    <row r="3" spans="1:2" x14ac:dyDescent="0.3">
      <c r="B3" s="50"/>
    </row>
    <row r="4" spans="1:2" x14ac:dyDescent="0.3">
      <c r="A4" s="166" t="s">
        <v>91</v>
      </c>
      <c r="B4" s="50"/>
    </row>
    <row r="5" spans="1:2" x14ac:dyDescent="0.3">
      <c r="A5" s="166" t="s">
        <v>93</v>
      </c>
      <c r="B5" s="168"/>
    </row>
    <row r="6" spans="1:2" x14ac:dyDescent="0.3">
      <c r="A6" s="168" t="s">
        <v>94</v>
      </c>
      <c r="B6" s="51"/>
    </row>
    <row r="7" spans="1:2" x14ac:dyDescent="0.3">
      <c r="A7" s="168" t="s">
        <v>92</v>
      </c>
      <c r="B7" s="54"/>
    </row>
    <row r="8" spans="1:2" x14ac:dyDescent="0.3">
      <c r="A8" s="168" t="s">
        <v>95</v>
      </c>
      <c r="B8" s="54"/>
    </row>
    <row r="9" spans="1:2" x14ac:dyDescent="0.3">
      <c r="B9" s="52"/>
    </row>
    <row r="10" spans="1:2" x14ac:dyDescent="0.3">
      <c r="A10" s="166" t="s">
        <v>96</v>
      </c>
    </row>
    <row r="12" spans="1:2" x14ac:dyDescent="0.3">
      <c r="A12" s="166" t="s">
        <v>97</v>
      </c>
    </row>
    <row r="13" spans="1:2" x14ac:dyDescent="0.3">
      <c r="A13" s="166" t="s">
        <v>98</v>
      </c>
    </row>
    <row r="15" spans="1:2" x14ac:dyDescent="0.3">
      <c r="A15" s="166" t="s">
        <v>99</v>
      </c>
    </row>
    <row r="17" spans="1:1" x14ac:dyDescent="0.3">
      <c r="A17" s="166" t="s">
        <v>100</v>
      </c>
    </row>
  </sheetData>
  <hyperlinks>
    <hyperlink ref="A6" r:id="rId1" xr:uid="{99E3B1E4-5EB7-4A2D-B2F8-A8DC1D7E2DD7}"/>
    <hyperlink ref="A7" r:id="rId2" xr:uid="{7D6848B3-8320-4319-B740-2FC3D21F5F20}"/>
    <hyperlink ref="A8" r:id="rId3" xr:uid="{AC3D19C5-669A-4DD6-BB59-72D405464669}"/>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L113"/>
  <sheetViews>
    <sheetView topLeftCell="M1" zoomScaleNormal="100" workbookViewId="0">
      <selection activeCell="T2" sqref="T2"/>
    </sheetView>
  </sheetViews>
  <sheetFormatPr defaultRowHeight="13.2" x14ac:dyDescent="0.25"/>
  <cols>
    <col min="1" max="1" width="9.33203125" style="22" hidden="1" customWidth="1"/>
    <col min="2" max="12" width="9.33203125" style="21" hidden="1" customWidth="1"/>
    <col min="13" max="19" width="9.33203125" customWidth="1"/>
  </cols>
  <sheetData>
    <row r="1" spans="1:12" x14ac:dyDescent="0.25">
      <c r="A1" s="24"/>
      <c r="B1" s="25" t="s">
        <v>32</v>
      </c>
      <c r="C1" s="25"/>
      <c r="D1" s="25"/>
      <c r="E1" s="25"/>
      <c r="F1" s="25"/>
      <c r="G1" s="25"/>
      <c r="H1" s="25"/>
      <c r="I1" s="25"/>
      <c r="J1" s="25"/>
      <c r="K1" s="25"/>
      <c r="L1" s="25"/>
    </row>
    <row r="2" spans="1:12" s="23" customFormat="1" ht="26.4" x14ac:dyDescent="0.25">
      <c r="A2" s="26" t="s">
        <v>44</v>
      </c>
      <c r="B2" s="27" t="s">
        <v>33</v>
      </c>
      <c r="C2" s="27" t="s">
        <v>34</v>
      </c>
      <c r="D2" s="27" t="s">
        <v>35</v>
      </c>
      <c r="E2" s="27" t="s">
        <v>36</v>
      </c>
      <c r="F2" s="27" t="s">
        <v>37</v>
      </c>
      <c r="G2" s="27" t="s">
        <v>38</v>
      </c>
      <c r="H2" s="27" t="s">
        <v>39</v>
      </c>
      <c r="I2" s="27" t="s">
        <v>40</v>
      </c>
      <c r="J2" s="27" t="s">
        <v>41</v>
      </c>
      <c r="K2" s="27" t="s">
        <v>42</v>
      </c>
      <c r="L2" s="27" t="s">
        <v>43</v>
      </c>
    </row>
    <row r="3" spans="1:12" x14ac:dyDescent="0.25">
      <c r="A3" s="28">
        <v>0</v>
      </c>
      <c r="B3" s="29">
        <v>1</v>
      </c>
      <c r="C3" s="29">
        <v>1</v>
      </c>
      <c r="D3" s="29">
        <v>1</v>
      </c>
      <c r="E3" s="29">
        <v>1</v>
      </c>
      <c r="F3" s="29">
        <v>1</v>
      </c>
      <c r="G3" s="29">
        <v>1</v>
      </c>
      <c r="H3" s="29">
        <v>1</v>
      </c>
      <c r="I3" s="29">
        <v>1</v>
      </c>
      <c r="J3" s="29">
        <v>1</v>
      </c>
      <c r="K3" s="29">
        <v>1</v>
      </c>
      <c r="L3" s="29">
        <v>1</v>
      </c>
    </row>
    <row r="4" spans="1:12" x14ac:dyDescent="0.25">
      <c r="A4" s="28">
        <v>0.02</v>
      </c>
      <c r="B4" s="29">
        <v>1</v>
      </c>
      <c r="C4" s="29">
        <v>1</v>
      </c>
      <c r="D4" s="29">
        <v>1</v>
      </c>
      <c r="E4" s="29">
        <v>1</v>
      </c>
      <c r="F4" s="29">
        <v>1</v>
      </c>
      <c r="G4" s="29">
        <v>1</v>
      </c>
      <c r="H4" s="29">
        <v>1</v>
      </c>
      <c r="I4" s="29">
        <v>1</v>
      </c>
      <c r="J4" s="29">
        <v>1</v>
      </c>
      <c r="K4" s="29">
        <v>1</v>
      </c>
      <c r="L4" s="29">
        <v>1</v>
      </c>
    </row>
    <row r="5" spans="1:12" x14ac:dyDescent="0.25">
      <c r="A5" s="28">
        <v>0.04</v>
      </c>
      <c r="B5" s="29">
        <v>1</v>
      </c>
      <c r="C5" s="29">
        <v>1</v>
      </c>
      <c r="D5" s="29">
        <v>1</v>
      </c>
      <c r="E5" s="29">
        <v>1</v>
      </c>
      <c r="F5" s="29">
        <v>1</v>
      </c>
      <c r="G5" s="29">
        <v>1</v>
      </c>
      <c r="H5" s="29">
        <v>1</v>
      </c>
      <c r="I5" s="29">
        <v>1</v>
      </c>
      <c r="J5" s="29">
        <v>1</v>
      </c>
      <c r="K5" s="29">
        <v>1</v>
      </c>
      <c r="L5" s="29">
        <v>1</v>
      </c>
    </row>
    <row r="6" spans="1:12" x14ac:dyDescent="0.25">
      <c r="A6" s="28">
        <v>0.06</v>
      </c>
      <c r="B6" s="29">
        <v>1</v>
      </c>
      <c r="C6" s="29">
        <v>1</v>
      </c>
      <c r="D6" s="29">
        <v>1</v>
      </c>
      <c r="E6" s="29">
        <v>1</v>
      </c>
      <c r="F6" s="29">
        <v>1</v>
      </c>
      <c r="G6" s="29">
        <v>1</v>
      </c>
      <c r="H6" s="29">
        <v>1</v>
      </c>
      <c r="I6" s="29">
        <v>1</v>
      </c>
      <c r="J6" s="29">
        <v>1</v>
      </c>
      <c r="K6" s="29">
        <v>1</v>
      </c>
      <c r="L6" s="29">
        <v>1</v>
      </c>
    </row>
    <row r="7" spans="1:12" x14ac:dyDescent="0.25">
      <c r="A7" s="28">
        <v>0.08</v>
      </c>
      <c r="B7" s="29">
        <v>1</v>
      </c>
      <c r="C7" s="29">
        <v>1</v>
      </c>
      <c r="D7" s="29">
        <v>1</v>
      </c>
      <c r="E7" s="29">
        <v>1</v>
      </c>
      <c r="F7" s="29">
        <v>1</v>
      </c>
      <c r="G7" s="29">
        <v>1</v>
      </c>
      <c r="H7" s="29">
        <v>1</v>
      </c>
      <c r="I7" s="29">
        <v>1</v>
      </c>
      <c r="J7" s="29">
        <v>1</v>
      </c>
      <c r="K7" s="29">
        <v>1</v>
      </c>
      <c r="L7" s="29">
        <v>1</v>
      </c>
    </row>
    <row r="8" spans="1:12" x14ac:dyDescent="0.25">
      <c r="A8" s="28">
        <v>0.1</v>
      </c>
      <c r="B8" s="29">
        <v>1</v>
      </c>
      <c r="C8" s="29">
        <v>1</v>
      </c>
      <c r="D8" s="29">
        <v>1</v>
      </c>
      <c r="E8" s="29">
        <v>1</v>
      </c>
      <c r="F8" s="29">
        <v>1</v>
      </c>
      <c r="G8" s="29">
        <v>1</v>
      </c>
      <c r="H8" s="29">
        <v>1</v>
      </c>
      <c r="I8" s="29">
        <v>1</v>
      </c>
      <c r="J8" s="29">
        <v>1</v>
      </c>
      <c r="K8" s="29">
        <v>1</v>
      </c>
      <c r="L8" s="29">
        <v>1</v>
      </c>
    </row>
    <row r="9" spans="1:12" x14ac:dyDescent="0.25">
      <c r="A9" s="28">
        <v>0.12</v>
      </c>
      <c r="B9" s="29">
        <v>1</v>
      </c>
      <c r="C9" s="29">
        <v>1</v>
      </c>
      <c r="D9" s="29">
        <v>1</v>
      </c>
      <c r="E9" s="29">
        <v>1</v>
      </c>
      <c r="F9" s="29">
        <v>1</v>
      </c>
      <c r="G9" s="29">
        <v>1</v>
      </c>
      <c r="H9" s="29">
        <v>1</v>
      </c>
      <c r="I9" s="29">
        <v>1</v>
      </c>
      <c r="J9" s="29">
        <v>1</v>
      </c>
      <c r="K9" s="29">
        <v>1</v>
      </c>
      <c r="L9" s="29">
        <v>1</v>
      </c>
    </row>
    <row r="10" spans="1:12" x14ac:dyDescent="0.25">
      <c r="A10" s="28">
        <v>0.14000000000000001</v>
      </c>
      <c r="B10" s="29">
        <v>1</v>
      </c>
      <c r="C10" s="29">
        <v>1</v>
      </c>
      <c r="D10" s="29">
        <v>1</v>
      </c>
      <c r="E10" s="29">
        <v>1</v>
      </c>
      <c r="F10" s="29">
        <v>1</v>
      </c>
      <c r="G10" s="29">
        <v>1</v>
      </c>
      <c r="H10" s="29">
        <v>1</v>
      </c>
      <c r="I10" s="29">
        <v>1</v>
      </c>
      <c r="J10" s="29">
        <v>1</v>
      </c>
      <c r="K10" s="29">
        <v>1</v>
      </c>
      <c r="L10" s="29">
        <v>1</v>
      </c>
    </row>
    <row r="11" spans="1:12" x14ac:dyDescent="0.25">
      <c r="A11" s="28">
        <v>0.16</v>
      </c>
      <c r="B11" s="29">
        <v>1</v>
      </c>
      <c r="C11" s="29">
        <v>1</v>
      </c>
      <c r="D11" s="29">
        <v>1</v>
      </c>
      <c r="E11" s="29">
        <v>1</v>
      </c>
      <c r="F11" s="29">
        <v>1</v>
      </c>
      <c r="G11" s="29">
        <v>1</v>
      </c>
      <c r="H11" s="29">
        <v>1</v>
      </c>
      <c r="I11" s="29">
        <v>1</v>
      </c>
      <c r="J11" s="29">
        <v>1</v>
      </c>
      <c r="K11" s="29">
        <v>1</v>
      </c>
      <c r="L11" s="29">
        <v>1</v>
      </c>
    </row>
    <row r="12" spans="1:12" x14ac:dyDescent="0.25">
      <c r="A12" s="28">
        <v>0.18</v>
      </c>
      <c r="B12" s="29">
        <v>1</v>
      </c>
      <c r="C12" s="29">
        <v>1</v>
      </c>
      <c r="D12" s="29">
        <v>1</v>
      </c>
      <c r="E12" s="29">
        <v>1</v>
      </c>
      <c r="F12" s="29">
        <v>1</v>
      </c>
      <c r="G12" s="29">
        <v>1</v>
      </c>
      <c r="H12" s="29">
        <v>1</v>
      </c>
      <c r="I12" s="29">
        <v>1</v>
      </c>
      <c r="J12" s="29">
        <v>1</v>
      </c>
      <c r="K12" s="29">
        <v>1</v>
      </c>
      <c r="L12" s="29">
        <v>1</v>
      </c>
    </row>
    <row r="13" spans="1:12" x14ac:dyDescent="0.25">
      <c r="A13" s="28">
        <v>0.2</v>
      </c>
      <c r="B13" s="29">
        <v>1</v>
      </c>
      <c r="C13" s="29">
        <v>1</v>
      </c>
      <c r="D13" s="29">
        <v>1</v>
      </c>
      <c r="E13" s="29">
        <v>1</v>
      </c>
      <c r="F13" s="29">
        <v>1</v>
      </c>
      <c r="G13" s="29">
        <v>1</v>
      </c>
      <c r="H13" s="29">
        <v>1</v>
      </c>
      <c r="I13" s="29">
        <v>1</v>
      </c>
      <c r="J13" s="29">
        <v>1</v>
      </c>
      <c r="K13" s="29">
        <v>1</v>
      </c>
      <c r="L13" s="29">
        <v>1</v>
      </c>
    </row>
    <row r="14" spans="1:12" x14ac:dyDescent="0.25">
      <c r="A14" s="28">
        <v>0.22</v>
      </c>
      <c r="B14" s="29">
        <v>1</v>
      </c>
      <c r="C14" s="29">
        <v>1</v>
      </c>
      <c r="D14" s="29">
        <v>1</v>
      </c>
      <c r="E14" s="29">
        <v>1</v>
      </c>
      <c r="F14" s="29">
        <v>1</v>
      </c>
      <c r="G14" s="29">
        <v>1</v>
      </c>
      <c r="H14" s="29">
        <v>1</v>
      </c>
      <c r="I14" s="29">
        <v>1</v>
      </c>
      <c r="J14" s="29">
        <v>1</v>
      </c>
      <c r="K14" s="29">
        <v>1</v>
      </c>
      <c r="L14" s="29">
        <v>1</v>
      </c>
    </row>
    <row r="15" spans="1:12" x14ac:dyDescent="0.25">
      <c r="A15" s="28">
        <v>0.24</v>
      </c>
      <c r="B15" s="29">
        <v>1</v>
      </c>
      <c r="C15" s="29">
        <v>1</v>
      </c>
      <c r="D15" s="29">
        <v>1</v>
      </c>
      <c r="E15" s="29">
        <v>1</v>
      </c>
      <c r="F15" s="29">
        <v>1</v>
      </c>
      <c r="G15" s="29">
        <v>1</v>
      </c>
      <c r="H15" s="29">
        <v>1</v>
      </c>
      <c r="I15" s="29">
        <v>1</v>
      </c>
      <c r="J15" s="29">
        <v>1</v>
      </c>
      <c r="K15" s="29">
        <v>1</v>
      </c>
      <c r="L15" s="29">
        <v>1</v>
      </c>
    </row>
    <row r="16" spans="1:12" x14ac:dyDescent="0.25">
      <c r="A16" s="28">
        <v>0.26</v>
      </c>
      <c r="B16" s="29">
        <v>1</v>
      </c>
      <c r="C16" s="29">
        <v>1</v>
      </c>
      <c r="D16" s="29">
        <v>1</v>
      </c>
      <c r="E16" s="29">
        <v>1</v>
      </c>
      <c r="F16" s="29">
        <v>1</v>
      </c>
      <c r="G16" s="29">
        <v>1</v>
      </c>
      <c r="H16" s="29">
        <v>1</v>
      </c>
      <c r="I16" s="29">
        <v>1</v>
      </c>
      <c r="J16" s="29">
        <v>1</v>
      </c>
      <c r="K16" s="29">
        <v>1</v>
      </c>
      <c r="L16" s="29">
        <v>1</v>
      </c>
    </row>
    <row r="17" spans="1:12" x14ac:dyDescent="0.25">
      <c r="A17" s="28">
        <v>0.28000000000000003</v>
      </c>
      <c r="B17" s="29">
        <v>1</v>
      </c>
      <c r="C17" s="29">
        <v>1</v>
      </c>
      <c r="D17" s="29">
        <v>1</v>
      </c>
      <c r="E17" s="29">
        <v>1</v>
      </c>
      <c r="F17" s="29">
        <v>1</v>
      </c>
      <c r="G17" s="29">
        <v>1</v>
      </c>
      <c r="H17" s="29">
        <v>1</v>
      </c>
      <c r="I17" s="29">
        <v>1</v>
      </c>
      <c r="J17" s="29">
        <v>1</v>
      </c>
      <c r="K17" s="29">
        <v>1</v>
      </c>
      <c r="L17" s="29">
        <v>1</v>
      </c>
    </row>
    <row r="18" spans="1:12" x14ac:dyDescent="0.25">
      <c r="A18" s="28">
        <v>0.3</v>
      </c>
      <c r="B18" s="29">
        <v>1</v>
      </c>
      <c r="C18" s="29">
        <v>1</v>
      </c>
      <c r="D18" s="29">
        <v>1</v>
      </c>
      <c r="E18" s="29">
        <v>1</v>
      </c>
      <c r="F18" s="29">
        <v>1</v>
      </c>
      <c r="G18" s="29">
        <v>1</v>
      </c>
      <c r="H18" s="29">
        <v>1</v>
      </c>
      <c r="I18" s="29">
        <v>1</v>
      </c>
      <c r="J18" s="29">
        <v>1</v>
      </c>
      <c r="K18" s="29">
        <v>1</v>
      </c>
      <c r="L18" s="29">
        <v>1</v>
      </c>
    </row>
    <row r="19" spans="1:12" x14ac:dyDescent="0.25">
      <c r="A19" s="28">
        <v>0.32</v>
      </c>
      <c r="B19" s="29">
        <v>1</v>
      </c>
      <c r="C19" s="29">
        <v>1</v>
      </c>
      <c r="D19" s="29">
        <v>1</v>
      </c>
      <c r="E19" s="29">
        <v>1</v>
      </c>
      <c r="F19" s="29">
        <v>1</v>
      </c>
      <c r="G19" s="29">
        <v>1</v>
      </c>
      <c r="H19" s="29">
        <v>1</v>
      </c>
      <c r="I19" s="29">
        <v>1</v>
      </c>
      <c r="J19" s="29">
        <v>1</v>
      </c>
      <c r="K19" s="29">
        <v>1</v>
      </c>
      <c r="L19" s="29">
        <v>1</v>
      </c>
    </row>
    <row r="20" spans="1:12" x14ac:dyDescent="0.25">
      <c r="A20" s="28">
        <v>0.34</v>
      </c>
      <c r="B20" s="29">
        <v>1</v>
      </c>
      <c r="C20" s="29">
        <v>1</v>
      </c>
      <c r="D20" s="29">
        <v>1</v>
      </c>
      <c r="E20" s="29">
        <v>1</v>
      </c>
      <c r="F20" s="29">
        <v>1</v>
      </c>
      <c r="G20" s="29">
        <v>1</v>
      </c>
      <c r="H20" s="29">
        <v>1</v>
      </c>
      <c r="I20" s="29">
        <v>1</v>
      </c>
      <c r="J20" s="29">
        <v>1</v>
      </c>
      <c r="K20" s="29">
        <v>1</v>
      </c>
      <c r="L20" s="29">
        <v>1</v>
      </c>
    </row>
    <row r="21" spans="1:12" x14ac:dyDescent="0.25">
      <c r="A21" s="28">
        <v>0.36</v>
      </c>
      <c r="B21" s="29">
        <v>1</v>
      </c>
      <c r="C21" s="29">
        <v>1</v>
      </c>
      <c r="D21" s="29">
        <v>1</v>
      </c>
      <c r="E21" s="29">
        <v>1</v>
      </c>
      <c r="F21" s="29">
        <v>1</v>
      </c>
      <c r="G21" s="29">
        <v>1</v>
      </c>
      <c r="H21" s="29">
        <v>1</v>
      </c>
      <c r="I21" s="29">
        <v>1</v>
      </c>
      <c r="J21" s="29">
        <v>1</v>
      </c>
      <c r="K21" s="29">
        <v>1</v>
      </c>
      <c r="L21" s="29">
        <v>1</v>
      </c>
    </row>
    <row r="22" spans="1:12" x14ac:dyDescent="0.25">
      <c r="A22" s="28">
        <v>0.38</v>
      </c>
      <c r="B22" s="29">
        <v>1</v>
      </c>
      <c r="C22" s="29">
        <v>1</v>
      </c>
      <c r="D22" s="29">
        <v>1</v>
      </c>
      <c r="E22" s="29">
        <v>1</v>
      </c>
      <c r="F22" s="29">
        <v>1</v>
      </c>
      <c r="G22" s="29">
        <v>1</v>
      </c>
      <c r="H22" s="29">
        <v>1</v>
      </c>
      <c r="I22" s="29">
        <v>1</v>
      </c>
      <c r="J22" s="29">
        <v>1</v>
      </c>
      <c r="K22" s="29">
        <v>1</v>
      </c>
      <c r="L22" s="29">
        <v>1</v>
      </c>
    </row>
    <row r="23" spans="1:12" x14ac:dyDescent="0.25">
      <c r="A23" s="28">
        <v>0.4</v>
      </c>
      <c r="B23" s="29">
        <v>1</v>
      </c>
      <c r="C23" s="29">
        <v>1</v>
      </c>
      <c r="D23" s="29">
        <v>1</v>
      </c>
      <c r="E23" s="29">
        <v>1</v>
      </c>
      <c r="F23" s="29">
        <v>1</v>
      </c>
      <c r="G23" s="29">
        <v>1</v>
      </c>
      <c r="H23" s="29">
        <v>1</v>
      </c>
      <c r="I23" s="29">
        <v>1</v>
      </c>
      <c r="J23" s="29">
        <v>1</v>
      </c>
      <c r="K23" s="29">
        <v>1</v>
      </c>
      <c r="L23" s="29">
        <v>1</v>
      </c>
    </row>
    <row r="24" spans="1:12" x14ac:dyDescent="0.25">
      <c r="A24" s="28">
        <v>0.42</v>
      </c>
      <c r="B24" s="29">
        <v>1</v>
      </c>
      <c r="C24" s="29">
        <v>1</v>
      </c>
      <c r="D24" s="29">
        <v>1</v>
      </c>
      <c r="E24" s="29">
        <v>1</v>
      </c>
      <c r="F24" s="29">
        <v>1</v>
      </c>
      <c r="G24" s="29">
        <v>1</v>
      </c>
      <c r="H24" s="29">
        <v>1</v>
      </c>
      <c r="I24" s="29">
        <v>1</v>
      </c>
      <c r="J24" s="29">
        <v>1</v>
      </c>
      <c r="K24" s="29">
        <v>1</v>
      </c>
      <c r="L24" s="29">
        <v>1</v>
      </c>
    </row>
    <row r="25" spans="1:12" x14ac:dyDescent="0.25">
      <c r="A25" s="28">
        <v>0.44</v>
      </c>
      <c r="B25" s="29">
        <v>1</v>
      </c>
      <c r="C25" s="29">
        <v>1</v>
      </c>
      <c r="D25" s="29">
        <v>1</v>
      </c>
      <c r="E25" s="29">
        <v>1</v>
      </c>
      <c r="F25" s="29">
        <v>1</v>
      </c>
      <c r="G25" s="29">
        <v>1</v>
      </c>
      <c r="H25" s="29">
        <v>1</v>
      </c>
      <c r="I25" s="29">
        <v>1</v>
      </c>
      <c r="J25" s="29">
        <v>1</v>
      </c>
      <c r="K25" s="29">
        <v>1</v>
      </c>
      <c r="L25" s="29">
        <v>1</v>
      </c>
    </row>
    <row r="26" spans="1:12" x14ac:dyDescent="0.25">
      <c r="A26" s="28">
        <v>0.46</v>
      </c>
      <c r="B26" s="29">
        <v>1</v>
      </c>
      <c r="C26" s="29">
        <v>1</v>
      </c>
      <c r="D26" s="29">
        <v>1</v>
      </c>
      <c r="E26" s="29">
        <v>1</v>
      </c>
      <c r="F26" s="29">
        <v>1</v>
      </c>
      <c r="G26" s="29">
        <v>1</v>
      </c>
      <c r="H26" s="29">
        <v>1</v>
      </c>
      <c r="I26" s="29">
        <v>1</v>
      </c>
      <c r="J26" s="29">
        <v>1</v>
      </c>
      <c r="K26" s="29">
        <v>1</v>
      </c>
      <c r="L26" s="29">
        <v>1</v>
      </c>
    </row>
    <row r="27" spans="1:12" x14ac:dyDescent="0.25">
      <c r="A27" s="28">
        <v>0.48</v>
      </c>
      <c r="B27" s="29">
        <v>1</v>
      </c>
      <c r="C27" s="29">
        <v>1</v>
      </c>
      <c r="D27" s="29">
        <v>1</v>
      </c>
      <c r="E27" s="29">
        <v>1</v>
      </c>
      <c r="F27" s="29">
        <v>1</v>
      </c>
      <c r="G27" s="29">
        <v>1</v>
      </c>
      <c r="H27" s="29">
        <v>1</v>
      </c>
      <c r="I27" s="29">
        <v>1</v>
      </c>
      <c r="J27" s="29">
        <v>1</v>
      </c>
      <c r="K27" s="29">
        <v>1</v>
      </c>
      <c r="L27" s="29">
        <v>1</v>
      </c>
    </row>
    <row r="28" spans="1:12" x14ac:dyDescent="0.25">
      <c r="A28" s="28">
        <v>0.5</v>
      </c>
      <c r="B28" s="29">
        <v>1</v>
      </c>
      <c r="C28" s="29">
        <v>1</v>
      </c>
      <c r="D28" s="29">
        <v>1</v>
      </c>
      <c r="E28" s="29">
        <v>1</v>
      </c>
      <c r="F28" s="29">
        <v>1</v>
      </c>
      <c r="G28" s="29">
        <v>1</v>
      </c>
      <c r="H28" s="29">
        <v>1</v>
      </c>
      <c r="I28" s="29">
        <v>1</v>
      </c>
      <c r="J28" s="29">
        <v>1</v>
      </c>
      <c r="K28" s="29">
        <v>1</v>
      </c>
      <c r="L28" s="29">
        <v>1</v>
      </c>
    </row>
    <row r="29" spans="1:12" x14ac:dyDescent="0.25">
      <c r="A29" s="28">
        <v>0.52</v>
      </c>
      <c r="B29" s="29">
        <v>1</v>
      </c>
      <c r="C29" s="29">
        <v>1</v>
      </c>
      <c r="D29" s="29">
        <v>1</v>
      </c>
      <c r="E29" s="29">
        <v>1</v>
      </c>
      <c r="F29" s="29">
        <v>1</v>
      </c>
      <c r="G29" s="29">
        <v>1</v>
      </c>
      <c r="H29" s="29">
        <v>1</v>
      </c>
      <c r="I29" s="29">
        <v>1</v>
      </c>
      <c r="J29" s="29">
        <v>1</v>
      </c>
      <c r="K29" s="29">
        <v>1</v>
      </c>
      <c r="L29" s="29">
        <v>1</v>
      </c>
    </row>
    <row r="30" spans="1:12" x14ac:dyDescent="0.25">
      <c r="A30" s="28">
        <v>0.54</v>
      </c>
      <c r="B30" s="29">
        <v>1</v>
      </c>
      <c r="C30" s="29">
        <v>1</v>
      </c>
      <c r="D30" s="29">
        <v>1</v>
      </c>
      <c r="E30" s="29">
        <v>1</v>
      </c>
      <c r="F30" s="29">
        <v>1</v>
      </c>
      <c r="G30" s="29">
        <v>1</v>
      </c>
      <c r="H30" s="29">
        <v>1</v>
      </c>
      <c r="I30" s="29">
        <v>1</v>
      </c>
      <c r="J30" s="29">
        <v>1</v>
      </c>
      <c r="K30" s="29">
        <v>0.99</v>
      </c>
      <c r="L30" s="29">
        <v>0.99</v>
      </c>
    </row>
    <row r="31" spans="1:12" x14ac:dyDescent="0.25">
      <c r="A31" s="28">
        <v>0.56000000000000005</v>
      </c>
      <c r="B31" s="29">
        <v>1</v>
      </c>
      <c r="C31" s="29">
        <v>1</v>
      </c>
      <c r="D31" s="29">
        <v>1</v>
      </c>
      <c r="E31" s="29">
        <v>1</v>
      </c>
      <c r="F31" s="29">
        <v>1</v>
      </c>
      <c r="G31" s="29">
        <v>1</v>
      </c>
      <c r="H31" s="29">
        <v>1</v>
      </c>
      <c r="I31" s="29">
        <v>1</v>
      </c>
      <c r="J31" s="29">
        <v>0.99</v>
      </c>
      <c r="K31" s="29">
        <v>0.99</v>
      </c>
      <c r="L31" s="29">
        <v>0.98</v>
      </c>
    </row>
    <row r="32" spans="1:12" x14ac:dyDescent="0.25">
      <c r="A32" s="28">
        <v>0.57999999999999996</v>
      </c>
      <c r="B32" s="29">
        <v>1</v>
      </c>
      <c r="C32" s="29">
        <v>1</v>
      </c>
      <c r="D32" s="29">
        <v>1</v>
      </c>
      <c r="E32" s="29">
        <v>1</v>
      </c>
      <c r="F32" s="29">
        <v>1</v>
      </c>
      <c r="G32" s="29">
        <v>1</v>
      </c>
      <c r="H32" s="29">
        <v>1</v>
      </c>
      <c r="I32" s="29">
        <v>0.99</v>
      </c>
      <c r="J32" s="29">
        <v>0.99</v>
      </c>
      <c r="K32" s="29">
        <v>0.98</v>
      </c>
      <c r="L32" s="29">
        <v>0.98</v>
      </c>
    </row>
    <row r="33" spans="1:12" x14ac:dyDescent="0.25">
      <c r="A33" s="28">
        <v>0.6</v>
      </c>
      <c r="B33" s="29">
        <v>1</v>
      </c>
      <c r="C33" s="29">
        <v>1</v>
      </c>
      <c r="D33" s="29">
        <v>1</v>
      </c>
      <c r="E33" s="29">
        <v>1</v>
      </c>
      <c r="F33" s="29">
        <v>1</v>
      </c>
      <c r="G33" s="29">
        <v>1</v>
      </c>
      <c r="H33" s="29">
        <v>1</v>
      </c>
      <c r="I33" s="29">
        <v>0.99</v>
      </c>
      <c r="J33" s="29">
        <v>0.98</v>
      </c>
      <c r="K33" s="29">
        <v>0.98</v>
      </c>
      <c r="L33" s="29">
        <v>0.97</v>
      </c>
    </row>
    <row r="34" spans="1:12" x14ac:dyDescent="0.25">
      <c r="A34" s="28">
        <v>0.62</v>
      </c>
      <c r="B34" s="29">
        <v>1</v>
      </c>
      <c r="C34" s="29">
        <v>1</v>
      </c>
      <c r="D34" s="29">
        <v>1</v>
      </c>
      <c r="E34" s="29">
        <v>1</v>
      </c>
      <c r="F34" s="29">
        <v>1</v>
      </c>
      <c r="G34" s="29">
        <v>1</v>
      </c>
      <c r="H34" s="29">
        <v>0.99</v>
      </c>
      <c r="I34" s="29">
        <v>0.99</v>
      </c>
      <c r="J34" s="29">
        <v>0.98</v>
      </c>
      <c r="K34" s="29">
        <v>0.97</v>
      </c>
      <c r="L34" s="29">
        <v>0.96</v>
      </c>
    </row>
    <row r="35" spans="1:12" x14ac:dyDescent="0.25">
      <c r="A35" s="28">
        <v>0.64</v>
      </c>
      <c r="B35" s="29">
        <v>1</v>
      </c>
      <c r="C35" s="29">
        <v>1</v>
      </c>
      <c r="D35" s="29">
        <v>1</v>
      </c>
      <c r="E35" s="29">
        <v>1</v>
      </c>
      <c r="F35" s="29">
        <v>1</v>
      </c>
      <c r="G35" s="29">
        <v>1</v>
      </c>
      <c r="H35" s="29">
        <v>0.99</v>
      </c>
      <c r="I35" s="29">
        <v>0.98</v>
      </c>
      <c r="J35" s="29">
        <v>0.97</v>
      </c>
      <c r="K35" s="29">
        <v>0.96</v>
      </c>
      <c r="L35" s="29">
        <v>0.95</v>
      </c>
    </row>
    <row r="36" spans="1:12" x14ac:dyDescent="0.25">
      <c r="A36" s="28">
        <v>0.66</v>
      </c>
      <c r="B36" s="29">
        <v>1</v>
      </c>
      <c r="C36" s="29">
        <v>1</v>
      </c>
      <c r="D36" s="29">
        <v>1</v>
      </c>
      <c r="E36" s="29">
        <v>1</v>
      </c>
      <c r="F36" s="29">
        <v>1</v>
      </c>
      <c r="G36" s="29">
        <v>0.99</v>
      </c>
      <c r="H36" s="29">
        <v>0.99</v>
      </c>
      <c r="I36" s="29">
        <v>0.98</v>
      </c>
      <c r="J36" s="29">
        <v>0.97</v>
      </c>
      <c r="K36" s="29">
        <v>0.95</v>
      </c>
      <c r="L36" s="29">
        <v>0.94</v>
      </c>
    </row>
    <row r="37" spans="1:12" x14ac:dyDescent="0.25">
      <c r="A37" s="28">
        <v>0.68</v>
      </c>
      <c r="B37" s="29">
        <v>1</v>
      </c>
      <c r="C37" s="29">
        <v>1</v>
      </c>
      <c r="D37" s="29">
        <v>1</v>
      </c>
      <c r="E37" s="29">
        <v>1</v>
      </c>
      <c r="F37" s="29">
        <v>1</v>
      </c>
      <c r="G37" s="29">
        <v>0.99</v>
      </c>
      <c r="H37" s="29">
        <v>0.98</v>
      </c>
      <c r="I37" s="29">
        <v>0.97</v>
      </c>
      <c r="J37" s="29">
        <v>0.96</v>
      </c>
      <c r="K37" s="29">
        <v>0.95</v>
      </c>
      <c r="L37" s="29">
        <v>0.93</v>
      </c>
    </row>
    <row r="38" spans="1:12" x14ac:dyDescent="0.25">
      <c r="A38" s="28">
        <v>0.7</v>
      </c>
      <c r="B38" s="29">
        <v>1</v>
      </c>
      <c r="C38" s="29">
        <v>1</v>
      </c>
      <c r="D38" s="29">
        <v>1</v>
      </c>
      <c r="E38" s="29">
        <v>1</v>
      </c>
      <c r="F38" s="29">
        <v>1</v>
      </c>
      <c r="G38" s="29">
        <v>0.99</v>
      </c>
      <c r="H38" s="29">
        <v>0.98</v>
      </c>
      <c r="I38" s="29">
        <v>0.96</v>
      </c>
      <c r="J38" s="29">
        <v>0.95</v>
      </c>
      <c r="K38" s="29">
        <v>0.94</v>
      </c>
      <c r="L38" s="29">
        <v>0.92</v>
      </c>
    </row>
    <row r="39" spans="1:12" x14ac:dyDescent="0.25">
      <c r="A39" s="28">
        <v>0.72</v>
      </c>
      <c r="B39" s="29">
        <v>1</v>
      </c>
      <c r="C39" s="29">
        <v>1</v>
      </c>
      <c r="D39" s="29">
        <v>1</v>
      </c>
      <c r="E39" s="29">
        <v>1</v>
      </c>
      <c r="F39" s="29">
        <v>0.99</v>
      </c>
      <c r="G39" s="29">
        <v>0.98</v>
      </c>
      <c r="H39" s="29">
        <v>0.97</v>
      </c>
      <c r="I39" s="29">
        <v>0.96</v>
      </c>
      <c r="J39" s="29">
        <v>0.94</v>
      </c>
      <c r="K39" s="29">
        <v>0.93</v>
      </c>
      <c r="L39" s="29">
        <v>0.91</v>
      </c>
    </row>
    <row r="40" spans="1:12" x14ac:dyDescent="0.25">
      <c r="A40" s="28">
        <v>0.74</v>
      </c>
      <c r="B40" s="29">
        <v>1</v>
      </c>
      <c r="C40" s="29">
        <v>1</v>
      </c>
      <c r="D40" s="29">
        <v>1</v>
      </c>
      <c r="E40" s="29">
        <v>1</v>
      </c>
      <c r="F40" s="29">
        <v>0.99</v>
      </c>
      <c r="G40" s="29">
        <v>0.98</v>
      </c>
      <c r="H40" s="29">
        <v>0.97</v>
      </c>
      <c r="I40" s="29">
        <v>0.95</v>
      </c>
      <c r="J40" s="29">
        <v>0.93</v>
      </c>
      <c r="K40" s="29">
        <v>0.92</v>
      </c>
      <c r="L40" s="29">
        <v>0.9</v>
      </c>
    </row>
    <row r="41" spans="1:12" x14ac:dyDescent="0.25">
      <c r="A41" s="28">
        <v>0.76</v>
      </c>
      <c r="B41" s="29">
        <v>1</v>
      </c>
      <c r="C41" s="29">
        <v>1</v>
      </c>
      <c r="D41" s="29">
        <v>1</v>
      </c>
      <c r="E41" s="29">
        <v>1</v>
      </c>
      <c r="F41" s="29">
        <v>0.99</v>
      </c>
      <c r="G41" s="29">
        <v>0.97</v>
      </c>
      <c r="H41" s="29">
        <v>0.96</v>
      </c>
      <c r="I41" s="29">
        <v>0.94</v>
      </c>
      <c r="J41" s="29">
        <v>0.92</v>
      </c>
      <c r="K41" s="29">
        <v>0.91</v>
      </c>
      <c r="L41" s="29">
        <v>0.89</v>
      </c>
    </row>
    <row r="42" spans="1:12" x14ac:dyDescent="0.25">
      <c r="A42" s="28">
        <v>0.78</v>
      </c>
      <c r="B42" s="29">
        <v>1</v>
      </c>
      <c r="C42" s="29">
        <v>1</v>
      </c>
      <c r="D42" s="29">
        <v>1</v>
      </c>
      <c r="E42" s="29">
        <v>0.99</v>
      </c>
      <c r="F42" s="29">
        <v>0.98</v>
      </c>
      <c r="G42" s="29">
        <v>0.97</v>
      </c>
      <c r="H42" s="29">
        <v>0.95</v>
      </c>
      <c r="I42" s="29">
        <v>0.93</v>
      </c>
      <c r="J42" s="29">
        <v>0.91</v>
      </c>
      <c r="K42" s="29">
        <v>0.9</v>
      </c>
      <c r="L42" s="29">
        <v>0.88</v>
      </c>
    </row>
    <row r="43" spans="1:12" x14ac:dyDescent="0.25">
      <c r="A43" s="28">
        <v>0.8</v>
      </c>
      <c r="B43" s="29">
        <v>1</v>
      </c>
      <c r="C43" s="29">
        <v>1</v>
      </c>
      <c r="D43" s="29">
        <v>1</v>
      </c>
      <c r="E43" s="29">
        <v>0.99</v>
      </c>
      <c r="F43" s="29">
        <v>0.98</v>
      </c>
      <c r="G43" s="29">
        <v>0.96</v>
      </c>
      <c r="H43" s="29">
        <v>0.94</v>
      </c>
      <c r="I43" s="29">
        <v>0.92</v>
      </c>
      <c r="J43" s="29">
        <v>0.91</v>
      </c>
      <c r="K43" s="29">
        <v>0.89</v>
      </c>
      <c r="L43" s="29">
        <v>0.87</v>
      </c>
    </row>
    <row r="44" spans="1:12" x14ac:dyDescent="0.25">
      <c r="A44" s="28">
        <v>0.82</v>
      </c>
      <c r="B44" s="29">
        <v>1</v>
      </c>
      <c r="C44" s="29">
        <v>1</v>
      </c>
      <c r="D44" s="29">
        <v>1</v>
      </c>
      <c r="E44" s="29">
        <v>0.99</v>
      </c>
      <c r="F44" s="29">
        <v>0.97</v>
      </c>
      <c r="G44" s="29">
        <v>0.96</v>
      </c>
      <c r="H44" s="29">
        <v>0.94</v>
      </c>
      <c r="I44" s="29">
        <v>0.92</v>
      </c>
      <c r="J44" s="29">
        <v>0.9</v>
      </c>
      <c r="K44" s="29">
        <v>0.88</v>
      </c>
      <c r="L44" s="29">
        <v>0.86</v>
      </c>
    </row>
    <row r="45" spans="1:12" x14ac:dyDescent="0.25">
      <c r="A45" s="28">
        <v>0.84</v>
      </c>
      <c r="B45" s="29">
        <v>1</v>
      </c>
      <c r="C45" s="29">
        <v>1</v>
      </c>
      <c r="D45" s="29">
        <v>1</v>
      </c>
      <c r="E45" s="29">
        <v>0.99</v>
      </c>
      <c r="F45" s="29">
        <v>0.97</v>
      </c>
      <c r="G45" s="29">
        <v>0.95</v>
      </c>
      <c r="H45" s="29">
        <v>0.93</v>
      </c>
      <c r="I45" s="29">
        <v>0.91</v>
      </c>
      <c r="J45" s="29">
        <v>0.89</v>
      </c>
      <c r="K45" s="29">
        <v>0.87</v>
      </c>
      <c r="L45" s="29">
        <v>0.85</v>
      </c>
    </row>
    <row r="46" spans="1:12" x14ac:dyDescent="0.25">
      <c r="A46" s="28">
        <v>0.86</v>
      </c>
      <c r="B46" s="29">
        <v>1</v>
      </c>
      <c r="C46" s="29">
        <v>1</v>
      </c>
      <c r="D46" s="29">
        <v>0.99</v>
      </c>
      <c r="E46" s="29">
        <v>0.98</v>
      </c>
      <c r="F46" s="29">
        <v>0.96</v>
      </c>
      <c r="G46" s="29">
        <v>0.94</v>
      </c>
      <c r="H46" s="29">
        <v>0.92</v>
      </c>
      <c r="I46" s="29">
        <v>0.9</v>
      </c>
      <c r="J46" s="29">
        <v>0.88</v>
      </c>
      <c r="K46" s="29">
        <v>0.86</v>
      </c>
      <c r="L46" s="29">
        <v>0.84</v>
      </c>
    </row>
    <row r="47" spans="1:12" x14ac:dyDescent="0.25">
      <c r="A47" s="28">
        <v>0.88</v>
      </c>
      <c r="B47" s="29">
        <v>1</v>
      </c>
      <c r="C47" s="29">
        <v>1</v>
      </c>
      <c r="D47" s="29">
        <v>0.99</v>
      </c>
      <c r="E47" s="29">
        <v>0.97</v>
      </c>
      <c r="F47" s="29">
        <v>0.95</v>
      </c>
      <c r="G47" s="29">
        <v>0.93</v>
      </c>
      <c r="H47" s="29">
        <v>0.91</v>
      </c>
      <c r="I47" s="29">
        <v>0.89</v>
      </c>
      <c r="J47" s="29">
        <v>0.87</v>
      </c>
      <c r="K47" s="29">
        <v>0.85</v>
      </c>
      <c r="L47" s="29">
        <v>0.83</v>
      </c>
    </row>
    <row r="48" spans="1:12" x14ac:dyDescent="0.25">
      <c r="A48" s="28">
        <v>0.9</v>
      </c>
      <c r="B48" s="29">
        <v>1</v>
      </c>
      <c r="C48" s="29">
        <v>1</v>
      </c>
      <c r="D48" s="29">
        <v>0.99</v>
      </c>
      <c r="E48" s="29">
        <v>0.97</v>
      </c>
      <c r="F48" s="29">
        <v>0.95</v>
      </c>
      <c r="G48" s="29">
        <v>0.92</v>
      </c>
      <c r="H48" s="29">
        <v>0.9</v>
      </c>
      <c r="I48" s="29">
        <v>0.88</v>
      </c>
      <c r="J48" s="29">
        <v>0.86</v>
      </c>
      <c r="K48" s="29">
        <v>0.84</v>
      </c>
      <c r="L48" s="29">
        <v>0.82</v>
      </c>
    </row>
    <row r="49" spans="1:12" x14ac:dyDescent="0.25">
      <c r="A49" s="28">
        <v>0.92</v>
      </c>
      <c r="B49" s="29">
        <v>1</v>
      </c>
      <c r="C49" s="29">
        <v>1</v>
      </c>
      <c r="D49" s="29">
        <v>0.98</v>
      </c>
      <c r="E49" s="29">
        <v>0.96</v>
      </c>
      <c r="F49" s="29">
        <v>0.94</v>
      </c>
      <c r="G49" s="29">
        <v>0.91</v>
      </c>
      <c r="H49" s="29">
        <v>0.89</v>
      </c>
      <c r="I49" s="29">
        <v>0.87</v>
      </c>
      <c r="J49" s="29">
        <v>0.85</v>
      </c>
      <c r="K49" s="29">
        <v>0.82</v>
      </c>
      <c r="L49" s="29">
        <v>0.81</v>
      </c>
    </row>
    <row r="50" spans="1:12" x14ac:dyDescent="0.25">
      <c r="A50" s="28">
        <v>0.94</v>
      </c>
      <c r="B50" s="29">
        <v>1</v>
      </c>
      <c r="C50" s="29">
        <v>1</v>
      </c>
      <c r="D50" s="29">
        <v>0.98</v>
      </c>
      <c r="E50" s="29">
        <v>0.95</v>
      </c>
      <c r="F50" s="29">
        <v>0.93</v>
      </c>
      <c r="G50" s="29">
        <v>0.9</v>
      </c>
      <c r="H50" s="29">
        <v>0.88</v>
      </c>
      <c r="I50" s="29">
        <v>0.86</v>
      </c>
      <c r="J50" s="29">
        <v>0.84</v>
      </c>
      <c r="K50" s="29">
        <v>0.81</v>
      </c>
      <c r="L50" s="29">
        <v>0.8</v>
      </c>
    </row>
    <row r="51" spans="1:12" x14ac:dyDescent="0.25">
      <c r="A51" s="28">
        <v>0.96</v>
      </c>
      <c r="B51" s="29">
        <v>1</v>
      </c>
      <c r="C51" s="29">
        <v>0.99</v>
      </c>
      <c r="D51" s="29">
        <v>0.97</v>
      </c>
      <c r="E51" s="29">
        <v>0.94</v>
      </c>
      <c r="F51" s="29">
        <v>0.92</v>
      </c>
      <c r="G51" s="29">
        <v>0.9</v>
      </c>
      <c r="H51" s="29">
        <v>0.87</v>
      </c>
      <c r="I51" s="29">
        <v>0.85</v>
      </c>
      <c r="J51" s="29">
        <v>0.82</v>
      </c>
      <c r="K51" s="29">
        <v>0.8</v>
      </c>
      <c r="L51" s="29">
        <v>0.79</v>
      </c>
    </row>
    <row r="52" spans="1:12" x14ac:dyDescent="0.25">
      <c r="A52" s="28">
        <v>0.98</v>
      </c>
      <c r="B52" s="29">
        <v>1</v>
      </c>
      <c r="C52" s="29">
        <v>0.98</v>
      </c>
      <c r="D52" s="29">
        <v>0.96</v>
      </c>
      <c r="E52" s="29">
        <v>0.94</v>
      </c>
      <c r="F52" s="29">
        <v>0.91</v>
      </c>
      <c r="G52" s="29">
        <v>0.89</v>
      </c>
      <c r="H52" s="29">
        <v>0.86</v>
      </c>
      <c r="I52" s="29">
        <v>0.84</v>
      </c>
      <c r="J52" s="29">
        <v>0.81</v>
      </c>
      <c r="K52" s="29">
        <v>0.79</v>
      </c>
      <c r="L52" s="29">
        <v>0.78</v>
      </c>
    </row>
    <row r="53" spans="1:12" x14ac:dyDescent="0.25">
      <c r="A53" s="28">
        <v>1</v>
      </c>
      <c r="B53" s="29">
        <v>1</v>
      </c>
      <c r="C53" s="29">
        <v>0.98</v>
      </c>
      <c r="D53" s="29">
        <v>0.95</v>
      </c>
      <c r="E53" s="29">
        <v>0.93</v>
      </c>
      <c r="F53" s="29">
        <v>0.9</v>
      </c>
      <c r="G53" s="29">
        <v>0.88</v>
      </c>
      <c r="H53" s="29">
        <v>0.85</v>
      </c>
      <c r="I53" s="29">
        <v>0.83</v>
      </c>
      <c r="J53" s="29">
        <v>0.8</v>
      </c>
      <c r="K53" s="29">
        <v>0.78</v>
      </c>
      <c r="L53" s="29">
        <v>0.77</v>
      </c>
    </row>
    <row r="54" spans="1:12" x14ac:dyDescent="0.25">
      <c r="A54" s="28">
        <v>1.02</v>
      </c>
      <c r="B54" s="29">
        <v>0.98</v>
      </c>
      <c r="C54" s="29">
        <v>0.96</v>
      </c>
      <c r="D54" s="29">
        <v>0.94</v>
      </c>
      <c r="E54" s="29">
        <v>0.92</v>
      </c>
      <c r="F54" s="29">
        <v>0.89</v>
      </c>
      <c r="G54" s="29">
        <v>0.87</v>
      </c>
      <c r="H54" s="29">
        <v>0.84</v>
      </c>
      <c r="I54" s="29">
        <v>0.82</v>
      </c>
      <c r="J54" s="29">
        <v>0.79</v>
      </c>
      <c r="K54" s="29">
        <v>0.77</v>
      </c>
      <c r="L54" s="29">
        <v>0.76</v>
      </c>
    </row>
    <row r="55" spans="1:12" x14ac:dyDescent="0.25">
      <c r="A55" s="28">
        <v>1.04</v>
      </c>
      <c r="B55" s="29">
        <v>0.96</v>
      </c>
      <c r="C55" s="29">
        <v>0.95</v>
      </c>
      <c r="D55" s="29">
        <v>0.93</v>
      </c>
      <c r="E55" s="29">
        <v>0.9</v>
      </c>
      <c r="F55" s="29">
        <v>0.88</v>
      </c>
      <c r="G55" s="29">
        <v>0.86</v>
      </c>
      <c r="H55" s="29">
        <v>0.83</v>
      </c>
      <c r="I55" s="29">
        <v>0.81</v>
      </c>
      <c r="J55" s="29">
        <v>0.78</v>
      </c>
      <c r="K55" s="29">
        <v>0.76</v>
      </c>
      <c r="L55" s="29">
        <v>0.75</v>
      </c>
    </row>
    <row r="56" spans="1:12" x14ac:dyDescent="0.25">
      <c r="A56" s="28">
        <v>1.06</v>
      </c>
      <c r="B56" s="29">
        <v>0.94</v>
      </c>
      <c r="C56" s="29">
        <v>0.94</v>
      </c>
      <c r="D56" s="29">
        <v>0.92</v>
      </c>
      <c r="E56" s="29">
        <v>0.89</v>
      </c>
      <c r="F56" s="29">
        <v>0.87</v>
      </c>
      <c r="G56" s="29">
        <v>0.85</v>
      </c>
      <c r="H56" s="29">
        <v>0.82</v>
      </c>
      <c r="I56" s="29">
        <v>0.8</v>
      </c>
      <c r="J56" s="29">
        <v>0.78</v>
      </c>
      <c r="K56" s="29">
        <v>0.75</v>
      </c>
      <c r="L56" s="29">
        <v>0.74</v>
      </c>
    </row>
    <row r="57" spans="1:12" x14ac:dyDescent="0.25">
      <c r="A57" s="28">
        <v>1.08</v>
      </c>
      <c r="B57" s="29">
        <v>0.93</v>
      </c>
      <c r="C57" s="29">
        <v>0.92</v>
      </c>
      <c r="D57" s="29">
        <v>0.9</v>
      </c>
      <c r="E57" s="29">
        <v>0.88</v>
      </c>
      <c r="F57" s="29">
        <v>0.86</v>
      </c>
      <c r="G57" s="29">
        <v>0.84</v>
      </c>
      <c r="H57" s="29">
        <v>0.81</v>
      </c>
      <c r="I57" s="29">
        <v>0.79</v>
      </c>
      <c r="J57" s="29">
        <v>0.77</v>
      </c>
      <c r="K57" s="29">
        <v>0.75</v>
      </c>
      <c r="L57" s="29">
        <v>0.73</v>
      </c>
    </row>
    <row r="58" spans="1:12" x14ac:dyDescent="0.25">
      <c r="A58" s="28">
        <v>1.1000000000000001</v>
      </c>
      <c r="B58" s="29">
        <v>0.91</v>
      </c>
      <c r="C58" s="29">
        <v>0.91</v>
      </c>
      <c r="D58" s="29">
        <v>0.89</v>
      </c>
      <c r="E58" s="29">
        <v>0.87</v>
      </c>
      <c r="F58" s="29">
        <v>0.85</v>
      </c>
      <c r="G58" s="29">
        <v>0.82</v>
      </c>
      <c r="H58" s="29">
        <v>0.8</v>
      </c>
      <c r="I58" s="29">
        <v>0.78</v>
      </c>
      <c r="J58" s="29">
        <v>0.76</v>
      </c>
      <c r="K58" s="29">
        <v>0.74</v>
      </c>
      <c r="L58" s="29">
        <v>0.72</v>
      </c>
    </row>
    <row r="59" spans="1:12" x14ac:dyDescent="0.25">
      <c r="A59" s="28">
        <v>1.1200000000000001</v>
      </c>
      <c r="B59" s="29">
        <v>0.89</v>
      </c>
      <c r="C59" s="29">
        <v>0.89</v>
      </c>
      <c r="D59" s="29">
        <v>0.88</v>
      </c>
      <c r="E59" s="29">
        <v>0.86</v>
      </c>
      <c r="F59" s="29">
        <v>0.84</v>
      </c>
      <c r="G59" s="29">
        <v>0.81</v>
      </c>
      <c r="H59" s="29">
        <v>0.79</v>
      </c>
      <c r="I59" s="29">
        <v>0.77</v>
      </c>
      <c r="J59" s="29">
        <v>0.75</v>
      </c>
      <c r="K59" s="29">
        <v>0.73</v>
      </c>
      <c r="L59" s="29">
        <v>0.71</v>
      </c>
    </row>
    <row r="60" spans="1:12" x14ac:dyDescent="0.25">
      <c r="A60" s="28">
        <v>1.1399999999999999</v>
      </c>
      <c r="B60" s="29">
        <v>0.88</v>
      </c>
      <c r="C60" s="29">
        <v>0.88</v>
      </c>
      <c r="D60" s="29">
        <v>0.87</v>
      </c>
      <c r="E60" s="29">
        <v>0.85</v>
      </c>
      <c r="F60" s="29">
        <v>0.83</v>
      </c>
      <c r="G60" s="29">
        <v>0.8</v>
      </c>
      <c r="H60" s="29">
        <v>0.78</v>
      </c>
      <c r="I60" s="29">
        <v>0.76</v>
      </c>
      <c r="J60" s="29">
        <v>0.74</v>
      </c>
      <c r="K60" s="29">
        <v>0.72</v>
      </c>
      <c r="L60" s="29">
        <v>0.7</v>
      </c>
    </row>
    <row r="61" spans="1:12" x14ac:dyDescent="0.25">
      <c r="A61" s="28">
        <v>1.1599999999999999</v>
      </c>
      <c r="B61" s="29">
        <v>0.86</v>
      </c>
      <c r="C61" s="29">
        <v>0.86</v>
      </c>
      <c r="D61" s="29">
        <v>0.85</v>
      </c>
      <c r="E61" s="29">
        <v>0.84</v>
      </c>
      <c r="F61" s="29">
        <v>0.82</v>
      </c>
      <c r="G61" s="29">
        <v>0.79</v>
      </c>
      <c r="H61" s="29">
        <v>0.77</v>
      </c>
      <c r="I61" s="29">
        <v>0.75</v>
      </c>
      <c r="J61" s="29">
        <v>0.73</v>
      </c>
      <c r="K61" s="29">
        <v>0.71</v>
      </c>
      <c r="L61" s="29">
        <v>0.69</v>
      </c>
    </row>
    <row r="62" spans="1:12" x14ac:dyDescent="0.25">
      <c r="A62" s="28">
        <v>1.18</v>
      </c>
      <c r="B62" s="29">
        <v>0.85</v>
      </c>
      <c r="C62" s="29">
        <v>0.85</v>
      </c>
      <c r="D62" s="29">
        <v>0.84</v>
      </c>
      <c r="E62" s="29">
        <v>0.83</v>
      </c>
      <c r="F62" s="29">
        <v>0.81</v>
      </c>
      <c r="G62" s="29">
        <v>0.78</v>
      </c>
      <c r="H62" s="29">
        <v>0.76</v>
      </c>
      <c r="I62" s="29">
        <v>0.74</v>
      </c>
      <c r="J62" s="29">
        <v>0.72</v>
      </c>
      <c r="K62" s="29">
        <v>0.7</v>
      </c>
      <c r="L62" s="29">
        <v>0.68</v>
      </c>
    </row>
    <row r="63" spans="1:12" x14ac:dyDescent="0.25">
      <c r="A63" s="28">
        <v>1.2</v>
      </c>
      <c r="B63" s="29">
        <v>0.83</v>
      </c>
      <c r="C63" s="29">
        <v>0.83</v>
      </c>
      <c r="D63" s="29">
        <v>0.83</v>
      </c>
      <c r="E63" s="29">
        <v>0.81</v>
      </c>
      <c r="F63" s="29">
        <v>0.8</v>
      </c>
      <c r="G63" s="29">
        <v>0.77</v>
      </c>
      <c r="H63" s="29">
        <v>0.75</v>
      </c>
      <c r="I63" s="29">
        <v>0.73</v>
      </c>
      <c r="J63" s="29">
        <v>0.71</v>
      </c>
      <c r="K63" s="29">
        <v>0.69</v>
      </c>
      <c r="L63" s="29">
        <v>0.67</v>
      </c>
    </row>
    <row r="64" spans="1:12" x14ac:dyDescent="0.25">
      <c r="A64" s="28">
        <v>1.22</v>
      </c>
      <c r="B64" s="29">
        <v>0.82</v>
      </c>
      <c r="C64" s="29">
        <v>0.82</v>
      </c>
      <c r="D64" s="29">
        <v>0.82</v>
      </c>
      <c r="E64" s="29">
        <v>0.8</v>
      </c>
      <c r="F64" s="29">
        <v>0.79</v>
      </c>
      <c r="G64" s="29">
        <v>0.77</v>
      </c>
      <c r="H64" s="29">
        <v>0.74</v>
      </c>
      <c r="I64" s="29">
        <v>0.72</v>
      </c>
      <c r="J64" s="29">
        <v>0.7</v>
      </c>
      <c r="K64" s="29">
        <v>0.68</v>
      </c>
      <c r="L64" s="29">
        <v>0.66</v>
      </c>
    </row>
    <row r="65" spans="1:12" x14ac:dyDescent="0.25">
      <c r="A65" s="28">
        <v>1.24</v>
      </c>
      <c r="B65" s="29">
        <v>0.81</v>
      </c>
      <c r="C65" s="29">
        <v>0.81</v>
      </c>
      <c r="D65" s="29">
        <v>0.8</v>
      </c>
      <c r="E65" s="29">
        <v>0.79</v>
      </c>
      <c r="F65" s="29">
        <v>0.78</v>
      </c>
      <c r="G65" s="29">
        <v>0.76</v>
      </c>
      <c r="H65" s="29">
        <v>0.73</v>
      </c>
      <c r="I65" s="29">
        <v>0.71</v>
      </c>
      <c r="J65" s="29">
        <v>0.69</v>
      </c>
      <c r="K65" s="29">
        <v>0.67</v>
      </c>
      <c r="L65" s="29">
        <v>0.66</v>
      </c>
    </row>
    <row r="66" spans="1:12" x14ac:dyDescent="0.25">
      <c r="A66" s="28">
        <v>1.26</v>
      </c>
      <c r="B66" s="29">
        <v>0.79</v>
      </c>
      <c r="C66" s="29">
        <v>0.79</v>
      </c>
      <c r="D66" s="29">
        <v>0.79</v>
      </c>
      <c r="E66" s="29">
        <v>0.78</v>
      </c>
      <c r="F66" s="29">
        <v>0.77</v>
      </c>
      <c r="G66" s="29">
        <v>0.75</v>
      </c>
      <c r="H66" s="29">
        <v>0.73</v>
      </c>
      <c r="I66" s="29">
        <v>0.71</v>
      </c>
      <c r="J66" s="29">
        <v>0.68</v>
      </c>
      <c r="K66" s="29">
        <v>0.67</v>
      </c>
      <c r="L66" s="29">
        <v>0.65</v>
      </c>
    </row>
    <row r="67" spans="1:12" x14ac:dyDescent="0.25">
      <c r="A67" s="28">
        <v>1.28</v>
      </c>
      <c r="B67" s="29">
        <v>0.78</v>
      </c>
      <c r="C67" s="29">
        <v>0.78</v>
      </c>
      <c r="D67" s="29">
        <v>0.78</v>
      </c>
      <c r="E67" s="29">
        <v>0.77</v>
      </c>
      <c r="F67" s="29">
        <v>0.76</v>
      </c>
      <c r="G67" s="29">
        <v>0.74</v>
      </c>
      <c r="H67" s="29">
        <v>0.72</v>
      </c>
      <c r="I67" s="29">
        <v>0.7</v>
      </c>
      <c r="J67" s="29">
        <v>0.68</v>
      </c>
      <c r="K67" s="29">
        <v>0.66</v>
      </c>
      <c r="L67" s="29">
        <v>0.64</v>
      </c>
    </row>
    <row r="68" spans="1:12" x14ac:dyDescent="0.25">
      <c r="A68" s="28">
        <v>1.3</v>
      </c>
      <c r="B68" s="29">
        <v>0.77</v>
      </c>
      <c r="C68" s="29">
        <v>0.77</v>
      </c>
      <c r="D68" s="29">
        <v>0.77</v>
      </c>
      <c r="E68" s="29">
        <v>0.76</v>
      </c>
      <c r="F68" s="29">
        <v>0.75</v>
      </c>
      <c r="G68" s="29">
        <v>0.73</v>
      </c>
      <c r="H68" s="29">
        <v>0.71</v>
      </c>
      <c r="I68" s="29">
        <v>0.69</v>
      </c>
      <c r="J68" s="29">
        <v>0.67</v>
      </c>
      <c r="K68" s="29">
        <v>0.65</v>
      </c>
      <c r="L68" s="29">
        <v>0.63</v>
      </c>
    </row>
    <row r="69" spans="1:12" x14ac:dyDescent="0.25">
      <c r="A69" s="28">
        <v>1.32</v>
      </c>
      <c r="B69" s="29">
        <v>0.76</v>
      </c>
      <c r="C69" s="29">
        <v>0.76</v>
      </c>
      <c r="D69" s="29">
        <v>0.76</v>
      </c>
      <c r="E69" s="29">
        <v>0.75</v>
      </c>
      <c r="F69" s="29">
        <v>0.74</v>
      </c>
      <c r="G69" s="29">
        <v>0.72</v>
      </c>
      <c r="H69" s="29">
        <v>0.7</v>
      </c>
      <c r="I69" s="29">
        <v>0.68</v>
      </c>
      <c r="J69" s="29">
        <v>0.66</v>
      </c>
      <c r="K69" s="29">
        <v>0.64</v>
      </c>
      <c r="L69" s="29">
        <v>0.63</v>
      </c>
    </row>
    <row r="70" spans="1:12" x14ac:dyDescent="0.25">
      <c r="A70" s="28">
        <v>1.34</v>
      </c>
      <c r="B70" s="29">
        <v>0.75</v>
      </c>
      <c r="C70" s="29">
        <v>0.75</v>
      </c>
      <c r="D70" s="29">
        <v>0.75</v>
      </c>
      <c r="E70" s="29">
        <v>0.74</v>
      </c>
      <c r="F70" s="29">
        <v>0.73</v>
      </c>
      <c r="G70" s="29">
        <v>0.71</v>
      </c>
      <c r="H70" s="29">
        <v>0.69</v>
      </c>
      <c r="I70" s="29">
        <v>0.67</v>
      </c>
      <c r="J70" s="29">
        <v>0.65</v>
      </c>
      <c r="K70" s="29">
        <v>0.63</v>
      </c>
      <c r="L70" s="29">
        <v>0.62</v>
      </c>
    </row>
    <row r="71" spans="1:12" x14ac:dyDescent="0.25">
      <c r="A71" s="28">
        <v>1.36</v>
      </c>
      <c r="B71" s="29">
        <v>0.74</v>
      </c>
      <c r="C71" s="29">
        <v>0.74</v>
      </c>
      <c r="D71" s="29">
        <v>0.74</v>
      </c>
      <c r="E71" s="29">
        <v>0.73</v>
      </c>
      <c r="F71" s="29">
        <v>0.72</v>
      </c>
      <c r="G71" s="29">
        <v>0.7</v>
      </c>
      <c r="H71" s="29">
        <v>0.68</v>
      </c>
      <c r="I71" s="29">
        <v>0.66</v>
      </c>
      <c r="J71" s="29">
        <v>0.65</v>
      </c>
      <c r="K71" s="29">
        <v>0.63</v>
      </c>
      <c r="L71" s="29">
        <v>0.61</v>
      </c>
    </row>
    <row r="72" spans="1:12" x14ac:dyDescent="0.25">
      <c r="A72" s="28">
        <v>1.38</v>
      </c>
      <c r="B72" s="29">
        <v>0.73</v>
      </c>
      <c r="C72" s="29">
        <v>0.73</v>
      </c>
      <c r="D72" s="29">
        <v>0.72</v>
      </c>
      <c r="E72" s="29">
        <v>0.72</v>
      </c>
      <c r="F72" s="29">
        <v>0.71</v>
      </c>
      <c r="G72" s="29">
        <v>0.69</v>
      </c>
      <c r="H72" s="29">
        <v>0.67</v>
      </c>
      <c r="I72" s="29">
        <v>0.66</v>
      </c>
      <c r="J72" s="29">
        <v>0.64</v>
      </c>
      <c r="K72" s="29">
        <v>0.62</v>
      </c>
      <c r="L72" s="29">
        <v>0.6</v>
      </c>
    </row>
    <row r="73" spans="1:12" x14ac:dyDescent="0.25">
      <c r="A73" s="28">
        <v>1.4</v>
      </c>
      <c r="B73" s="29">
        <v>0.71</v>
      </c>
      <c r="C73" s="29">
        <v>0.71</v>
      </c>
      <c r="D73" s="29">
        <v>0.71</v>
      </c>
      <c r="E73" s="29">
        <v>0.71</v>
      </c>
      <c r="F73" s="29">
        <v>0.7</v>
      </c>
      <c r="G73" s="29">
        <v>0.68</v>
      </c>
      <c r="H73" s="29">
        <v>0.67</v>
      </c>
      <c r="I73" s="29">
        <v>0.65</v>
      </c>
      <c r="J73" s="29">
        <v>0.63</v>
      </c>
      <c r="K73" s="29">
        <v>0.61</v>
      </c>
      <c r="L73" s="29">
        <v>0.6</v>
      </c>
    </row>
    <row r="74" spans="1:12" x14ac:dyDescent="0.25">
      <c r="A74" s="28">
        <v>1.42</v>
      </c>
      <c r="B74" s="29">
        <v>0.7</v>
      </c>
      <c r="C74" s="29">
        <v>0.7</v>
      </c>
      <c r="D74" s="29">
        <v>0.7</v>
      </c>
      <c r="E74" s="29">
        <v>0.7</v>
      </c>
      <c r="F74" s="29">
        <v>0.69</v>
      </c>
      <c r="G74" s="29">
        <v>0.68</v>
      </c>
      <c r="H74" s="29">
        <v>0.66</v>
      </c>
      <c r="I74" s="29">
        <v>0.64</v>
      </c>
      <c r="J74" s="29">
        <v>0.62</v>
      </c>
      <c r="K74" s="29">
        <v>0.61</v>
      </c>
      <c r="L74" s="29">
        <v>0.59</v>
      </c>
    </row>
    <row r="75" spans="1:12" x14ac:dyDescent="0.25">
      <c r="A75" s="28">
        <v>1.44</v>
      </c>
      <c r="B75" s="29">
        <v>0.69</v>
      </c>
      <c r="C75" s="29">
        <v>0.69</v>
      </c>
      <c r="D75" s="29">
        <v>0.69</v>
      </c>
      <c r="E75" s="29">
        <v>0.69</v>
      </c>
      <c r="F75" s="29">
        <v>0.68</v>
      </c>
      <c r="G75" s="29">
        <v>0.67</v>
      </c>
      <c r="H75" s="29">
        <v>0.65</v>
      </c>
      <c r="I75" s="29">
        <v>0.63</v>
      </c>
      <c r="J75" s="29">
        <v>0.62</v>
      </c>
      <c r="K75" s="29">
        <v>0.6</v>
      </c>
      <c r="L75" s="29">
        <v>0.57999999999999996</v>
      </c>
    </row>
    <row r="76" spans="1:12" x14ac:dyDescent="0.25">
      <c r="A76" s="28">
        <v>1.46</v>
      </c>
      <c r="B76" s="29">
        <v>0.69</v>
      </c>
      <c r="C76" s="29">
        <v>0.69</v>
      </c>
      <c r="D76" s="29">
        <v>0.69</v>
      </c>
      <c r="E76" s="29">
        <v>0.68</v>
      </c>
      <c r="F76" s="29">
        <v>0.67</v>
      </c>
      <c r="G76" s="29">
        <v>0.66</v>
      </c>
      <c r="H76" s="29">
        <v>0.64</v>
      </c>
      <c r="I76" s="29">
        <v>0.63</v>
      </c>
      <c r="J76" s="29">
        <v>0.61</v>
      </c>
      <c r="K76" s="29">
        <v>0.59</v>
      </c>
      <c r="L76" s="29">
        <v>0.57999999999999996</v>
      </c>
    </row>
    <row r="77" spans="1:12" x14ac:dyDescent="0.25">
      <c r="A77" s="28">
        <v>1.48</v>
      </c>
      <c r="B77" s="29">
        <v>0.68</v>
      </c>
      <c r="C77" s="29">
        <v>0.68</v>
      </c>
      <c r="D77" s="29">
        <v>0.68</v>
      </c>
      <c r="E77" s="29">
        <v>0.67</v>
      </c>
      <c r="F77" s="29">
        <v>0.66</v>
      </c>
      <c r="G77" s="29">
        <v>0.65</v>
      </c>
      <c r="H77" s="29">
        <v>0.64</v>
      </c>
      <c r="I77" s="29">
        <v>0.62</v>
      </c>
      <c r="J77" s="29">
        <v>0.6</v>
      </c>
      <c r="K77" s="29">
        <v>0.59</v>
      </c>
      <c r="L77" s="29">
        <v>0.56999999999999995</v>
      </c>
    </row>
    <row r="78" spans="1:12" x14ac:dyDescent="0.25">
      <c r="A78" s="28">
        <v>1.5</v>
      </c>
      <c r="B78" s="29">
        <v>0.67</v>
      </c>
      <c r="C78" s="29">
        <v>0.67</v>
      </c>
      <c r="D78" s="29">
        <v>0.67</v>
      </c>
      <c r="E78" s="29">
        <v>0.66</v>
      </c>
      <c r="F78" s="29">
        <v>0.66</v>
      </c>
      <c r="G78" s="29">
        <v>0.64</v>
      </c>
      <c r="H78" s="29">
        <v>0.63</v>
      </c>
      <c r="I78" s="29">
        <v>0.61</v>
      </c>
      <c r="J78" s="29">
        <v>0.6</v>
      </c>
      <c r="K78" s="29">
        <v>0.57999999999999996</v>
      </c>
      <c r="L78" s="29">
        <v>0.56000000000000005</v>
      </c>
    </row>
    <row r="79" spans="1:12" x14ac:dyDescent="0.25">
      <c r="A79" s="28">
        <v>1.52</v>
      </c>
      <c r="B79" s="29">
        <v>0.66</v>
      </c>
      <c r="C79" s="29">
        <v>0.66</v>
      </c>
      <c r="D79" s="29">
        <v>0.66</v>
      </c>
      <c r="E79" s="29">
        <v>0.66</v>
      </c>
      <c r="F79" s="29">
        <v>0.65</v>
      </c>
      <c r="G79" s="29">
        <v>0.64</v>
      </c>
      <c r="H79" s="29">
        <v>0.62</v>
      </c>
      <c r="I79" s="29">
        <v>0.61</v>
      </c>
      <c r="J79" s="29">
        <v>0.59</v>
      </c>
      <c r="K79" s="29">
        <v>0.56999999999999995</v>
      </c>
      <c r="L79" s="29">
        <v>0.56000000000000005</v>
      </c>
    </row>
    <row r="80" spans="1:12" x14ac:dyDescent="0.25">
      <c r="A80" s="28">
        <v>1.54</v>
      </c>
      <c r="B80" s="29">
        <v>0.65</v>
      </c>
      <c r="C80" s="29">
        <v>0.65</v>
      </c>
      <c r="D80" s="29">
        <v>0.65</v>
      </c>
      <c r="E80" s="29">
        <v>0.65</v>
      </c>
      <c r="F80" s="29">
        <v>0.64</v>
      </c>
      <c r="G80" s="29">
        <v>0.63</v>
      </c>
      <c r="H80" s="29">
        <v>0.61</v>
      </c>
      <c r="I80" s="29">
        <v>0.6</v>
      </c>
      <c r="J80" s="29">
        <v>0.57999999999999996</v>
      </c>
      <c r="K80" s="29">
        <v>0.56999999999999995</v>
      </c>
      <c r="L80" s="29">
        <v>0.55000000000000004</v>
      </c>
    </row>
    <row r="81" spans="1:12" x14ac:dyDescent="0.25">
      <c r="A81" s="28">
        <v>1.56</v>
      </c>
      <c r="B81" s="29">
        <v>0.64</v>
      </c>
      <c r="C81" s="29">
        <v>0.64</v>
      </c>
      <c r="D81" s="29">
        <v>0.64</v>
      </c>
      <c r="E81" s="29">
        <v>0.64</v>
      </c>
      <c r="F81" s="29">
        <v>0.63</v>
      </c>
      <c r="G81" s="29">
        <v>0.62</v>
      </c>
      <c r="H81" s="29">
        <v>0.61</v>
      </c>
      <c r="I81" s="29">
        <v>0.59</v>
      </c>
      <c r="J81" s="29">
        <v>0.57999999999999996</v>
      </c>
      <c r="K81" s="29">
        <v>0.56000000000000005</v>
      </c>
      <c r="L81" s="29">
        <v>0.55000000000000004</v>
      </c>
    </row>
    <row r="82" spans="1:12" x14ac:dyDescent="0.25">
      <c r="A82" s="28">
        <v>1.58</v>
      </c>
      <c r="B82" s="29">
        <v>0.63</v>
      </c>
      <c r="C82" s="29">
        <v>0.63</v>
      </c>
      <c r="D82" s="29">
        <v>0.63</v>
      </c>
      <c r="E82" s="29">
        <v>0.63</v>
      </c>
      <c r="F82" s="29">
        <v>0.63</v>
      </c>
      <c r="G82" s="29">
        <v>0.61</v>
      </c>
      <c r="H82" s="29">
        <v>0.6</v>
      </c>
      <c r="I82" s="29">
        <v>0.59</v>
      </c>
      <c r="J82" s="29">
        <v>0.56999999999999995</v>
      </c>
      <c r="K82" s="29">
        <v>0.55000000000000004</v>
      </c>
      <c r="L82" s="29">
        <v>0.54</v>
      </c>
    </row>
    <row r="83" spans="1:12" x14ac:dyDescent="0.25">
      <c r="A83" s="28">
        <v>1.6</v>
      </c>
      <c r="B83" s="29">
        <v>0.63</v>
      </c>
      <c r="C83" s="29">
        <v>0.63</v>
      </c>
      <c r="D83" s="29">
        <v>0.63</v>
      </c>
      <c r="E83" s="29">
        <v>0.62</v>
      </c>
      <c r="F83" s="29">
        <v>0.62</v>
      </c>
      <c r="G83" s="29">
        <v>0.61</v>
      </c>
      <c r="H83" s="29">
        <v>0.59</v>
      </c>
      <c r="I83" s="29">
        <v>0.57999999999999996</v>
      </c>
      <c r="J83" s="29">
        <v>0.56000000000000005</v>
      </c>
      <c r="K83" s="29">
        <v>0.55000000000000004</v>
      </c>
      <c r="L83" s="29">
        <v>0.53</v>
      </c>
    </row>
    <row r="84" spans="1:12" x14ac:dyDescent="0.25">
      <c r="A84" s="28">
        <v>1.62</v>
      </c>
      <c r="B84" s="29">
        <v>0.62</v>
      </c>
      <c r="C84" s="29">
        <v>0.62</v>
      </c>
      <c r="D84" s="29">
        <v>0.62</v>
      </c>
      <c r="E84" s="29">
        <v>0.62</v>
      </c>
      <c r="F84" s="29">
        <v>0.61</v>
      </c>
      <c r="G84" s="29">
        <v>0.6</v>
      </c>
      <c r="H84" s="29">
        <v>0.59</v>
      </c>
      <c r="I84" s="29">
        <v>0.56999999999999995</v>
      </c>
      <c r="J84" s="29">
        <v>0.56000000000000005</v>
      </c>
      <c r="K84" s="29">
        <v>0.54</v>
      </c>
      <c r="L84" s="29">
        <v>0.53</v>
      </c>
    </row>
    <row r="85" spans="1:12" x14ac:dyDescent="0.25">
      <c r="A85" s="28">
        <v>1.64</v>
      </c>
      <c r="B85" s="29">
        <v>0.61</v>
      </c>
      <c r="C85" s="29">
        <v>0.61</v>
      </c>
      <c r="D85" s="29">
        <v>0.61</v>
      </c>
      <c r="E85" s="29">
        <v>0.61</v>
      </c>
      <c r="F85" s="29">
        <v>0.6</v>
      </c>
      <c r="G85" s="29">
        <v>0.59</v>
      </c>
      <c r="H85" s="29">
        <v>0.57999999999999996</v>
      </c>
      <c r="I85" s="29">
        <v>0.56999999999999995</v>
      </c>
      <c r="J85" s="29">
        <v>0.55000000000000004</v>
      </c>
      <c r="K85" s="29">
        <v>0.54</v>
      </c>
      <c r="L85" s="29">
        <v>0.52</v>
      </c>
    </row>
    <row r="86" spans="1:12" x14ac:dyDescent="0.25">
      <c r="A86" s="28">
        <v>1.66</v>
      </c>
      <c r="B86" s="29">
        <v>0.6</v>
      </c>
      <c r="C86" s="29">
        <v>0.6</v>
      </c>
      <c r="D86" s="29">
        <v>0.6</v>
      </c>
      <c r="E86" s="29">
        <v>0.6</v>
      </c>
      <c r="F86" s="29">
        <v>0.6</v>
      </c>
      <c r="G86" s="29">
        <v>0.59</v>
      </c>
      <c r="H86" s="29">
        <v>0.57999999999999996</v>
      </c>
      <c r="I86" s="29">
        <v>0.56000000000000005</v>
      </c>
      <c r="J86" s="29">
        <v>0.55000000000000004</v>
      </c>
      <c r="K86" s="29">
        <v>0.53</v>
      </c>
      <c r="L86" s="29">
        <v>0.52</v>
      </c>
    </row>
    <row r="87" spans="1:12" x14ac:dyDescent="0.25">
      <c r="A87" s="28">
        <v>1.68</v>
      </c>
      <c r="B87" s="29">
        <v>0.6</v>
      </c>
      <c r="C87" s="29">
        <v>0.6</v>
      </c>
      <c r="D87" s="29">
        <v>0.6</v>
      </c>
      <c r="E87" s="29">
        <v>0.59</v>
      </c>
      <c r="F87" s="29">
        <v>0.59</v>
      </c>
      <c r="G87" s="29">
        <v>0.57999999999999996</v>
      </c>
      <c r="H87" s="29">
        <v>0.56999999999999995</v>
      </c>
      <c r="I87" s="29">
        <v>0.56000000000000005</v>
      </c>
      <c r="J87" s="29">
        <v>0.54</v>
      </c>
      <c r="K87" s="29">
        <v>0.53</v>
      </c>
      <c r="L87" s="29">
        <v>0.51</v>
      </c>
    </row>
    <row r="88" spans="1:12" x14ac:dyDescent="0.25">
      <c r="A88" s="28">
        <v>1.7</v>
      </c>
      <c r="B88" s="29">
        <v>0.59</v>
      </c>
      <c r="C88" s="29">
        <v>0.59</v>
      </c>
      <c r="D88" s="29">
        <v>0.59</v>
      </c>
      <c r="E88" s="29">
        <v>0.59</v>
      </c>
      <c r="F88" s="29">
        <v>0.57999999999999996</v>
      </c>
      <c r="G88" s="29">
        <v>0.56999999999999995</v>
      </c>
      <c r="H88" s="29">
        <v>0.56000000000000005</v>
      </c>
      <c r="I88" s="29">
        <v>0.55000000000000004</v>
      </c>
      <c r="J88" s="29">
        <v>0.54</v>
      </c>
      <c r="K88" s="29">
        <v>0.52</v>
      </c>
      <c r="L88" s="29">
        <v>0.51</v>
      </c>
    </row>
    <row r="89" spans="1:12" x14ac:dyDescent="0.25">
      <c r="A89" s="28">
        <v>1.72</v>
      </c>
      <c r="B89" s="29">
        <v>0.57999999999999996</v>
      </c>
      <c r="C89" s="29">
        <v>0.57999999999999996</v>
      </c>
      <c r="D89" s="29">
        <v>0.57999999999999996</v>
      </c>
      <c r="E89" s="29">
        <v>0.57999999999999996</v>
      </c>
      <c r="F89" s="29">
        <v>0.57999999999999996</v>
      </c>
      <c r="G89" s="29">
        <v>0.56999999999999995</v>
      </c>
      <c r="H89" s="29">
        <v>0.56000000000000005</v>
      </c>
      <c r="I89" s="29">
        <v>0.54</v>
      </c>
      <c r="J89" s="29">
        <v>0.53</v>
      </c>
      <c r="K89" s="29">
        <v>0.52</v>
      </c>
      <c r="L89" s="29">
        <v>0.5</v>
      </c>
    </row>
    <row r="90" spans="1:12" x14ac:dyDescent="0.25">
      <c r="A90" s="28">
        <v>1.74</v>
      </c>
      <c r="B90" s="29">
        <v>0.57999999999999996</v>
      </c>
      <c r="C90" s="29">
        <v>0.57999999999999996</v>
      </c>
      <c r="D90" s="29">
        <v>0.57999999999999996</v>
      </c>
      <c r="E90" s="29">
        <v>0.56999999999999995</v>
      </c>
      <c r="F90" s="29">
        <v>0.56999999999999995</v>
      </c>
      <c r="G90" s="29">
        <v>0.56000000000000005</v>
      </c>
      <c r="H90" s="29">
        <v>0.55000000000000004</v>
      </c>
      <c r="I90" s="29">
        <v>0.54</v>
      </c>
      <c r="J90" s="29">
        <v>0.52</v>
      </c>
      <c r="K90" s="29">
        <v>0.51</v>
      </c>
      <c r="L90" s="29">
        <v>0.5</v>
      </c>
    </row>
    <row r="91" spans="1:12" x14ac:dyDescent="0.25">
      <c r="A91" s="28">
        <v>1.76</v>
      </c>
      <c r="B91" s="29">
        <v>0.56999999999999995</v>
      </c>
      <c r="C91" s="29">
        <v>0.56999999999999995</v>
      </c>
      <c r="D91" s="29">
        <v>0.56999999999999995</v>
      </c>
      <c r="E91" s="29">
        <v>0.56999999999999995</v>
      </c>
      <c r="F91" s="29">
        <v>0.56000000000000005</v>
      </c>
      <c r="G91" s="29">
        <v>0.56000000000000005</v>
      </c>
      <c r="H91" s="29">
        <v>0.55000000000000004</v>
      </c>
      <c r="I91" s="29">
        <v>0.53</v>
      </c>
      <c r="J91" s="29">
        <v>0.52</v>
      </c>
      <c r="K91" s="29">
        <v>0.51</v>
      </c>
      <c r="L91" s="29">
        <v>0.49</v>
      </c>
    </row>
    <row r="92" spans="1:12" x14ac:dyDescent="0.25">
      <c r="A92" s="28">
        <v>1.78</v>
      </c>
      <c r="B92" s="29">
        <v>0.56000000000000005</v>
      </c>
      <c r="C92" s="29">
        <v>0.56000000000000005</v>
      </c>
      <c r="D92" s="29">
        <v>0.56000000000000005</v>
      </c>
      <c r="E92" s="29">
        <v>0.56000000000000005</v>
      </c>
      <c r="F92" s="29">
        <v>0.56000000000000005</v>
      </c>
      <c r="G92" s="29">
        <v>0.55000000000000004</v>
      </c>
      <c r="H92" s="29">
        <v>0.54</v>
      </c>
      <c r="I92" s="29">
        <v>0.53</v>
      </c>
      <c r="J92" s="29">
        <v>0.51</v>
      </c>
      <c r="K92" s="29">
        <v>0.5</v>
      </c>
      <c r="L92" s="29">
        <v>0.49</v>
      </c>
    </row>
    <row r="93" spans="1:12" x14ac:dyDescent="0.25">
      <c r="A93" s="28">
        <v>1.8</v>
      </c>
      <c r="B93" s="29">
        <v>0.56000000000000005</v>
      </c>
      <c r="C93" s="29">
        <v>0.56000000000000005</v>
      </c>
      <c r="D93" s="29">
        <v>0.56000000000000005</v>
      </c>
      <c r="E93" s="29">
        <v>0.56000000000000005</v>
      </c>
      <c r="F93" s="29">
        <v>0.55000000000000004</v>
      </c>
      <c r="G93" s="29">
        <v>0.55000000000000004</v>
      </c>
      <c r="H93" s="29">
        <v>0.53</v>
      </c>
      <c r="I93" s="29">
        <v>0.52</v>
      </c>
      <c r="J93" s="29">
        <v>0.51</v>
      </c>
      <c r="K93" s="29">
        <v>0.5</v>
      </c>
      <c r="L93" s="29">
        <v>0.48</v>
      </c>
    </row>
    <row r="94" spans="1:12" x14ac:dyDescent="0.25">
      <c r="A94" s="28">
        <v>1.82</v>
      </c>
      <c r="B94" s="29">
        <v>0.55000000000000004</v>
      </c>
      <c r="C94" s="29">
        <v>0.55000000000000004</v>
      </c>
      <c r="D94" s="29">
        <v>0.55000000000000004</v>
      </c>
      <c r="E94" s="29">
        <v>0.55000000000000004</v>
      </c>
      <c r="F94" s="29">
        <v>0.55000000000000004</v>
      </c>
      <c r="G94" s="29">
        <v>0.54</v>
      </c>
      <c r="H94" s="29">
        <v>0.53</v>
      </c>
      <c r="I94" s="29">
        <v>0.52</v>
      </c>
      <c r="J94" s="29">
        <v>0.5</v>
      </c>
      <c r="K94" s="29">
        <v>0.49</v>
      </c>
      <c r="L94" s="29">
        <v>0.48</v>
      </c>
    </row>
    <row r="95" spans="1:12" x14ac:dyDescent="0.25">
      <c r="A95" s="28">
        <v>1.84</v>
      </c>
      <c r="B95" s="29">
        <v>0.54</v>
      </c>
      <c r="C95" s="29">
        <v>0.54</v>
      </c>
      <c r="D95" s="29">
        <v>0.54</v>
      </c>
      <c r="E95" s="29">
        <v>0.54</v>
      </c>
      <c r="F95" s="29">
        <v>0.54</v>
      </c>
      <c r="G95" s="29">
        <v>0.53</v>
      </c>
      <c r="H95" s="29">
        <v>0.52</v>
      </c>
      <c r="I95" s="29">
        <v>0.51</v>
      </c>
      <c r="J95" s="29">
        <v>0.5</v>
      </c>
      <c r="K95" s="29">
        <v>0.49</v>
      </c>
      <c r="L95" s="29">
        <v>0.47</v>
      </c>
    </row>
    <row r="96" spans="1:12" x14ac:dyDescent="0.25">
      <c r="A96" s="28">
        <v>1.86</v>
      </c>
      <c r="B96" s="29">
        <v>0.54</v>
      </c>
      <c r="C96" s="29">
        <v>0.54</v>
      </c>
      <c r="D96" s="29">
        <v>0.54</v>
      </c>
      <c r="E96" s="29">
        <v>0.54</v>
      </c>
      <c r="F96" s="29">
        <v>0.53</v>
      </c>
      <c r="G96" s="29">
        <v>0.53</v>
      </c>
      <c r="H96" s="29">
        <v>0.52</v>
      </c>
      <c r="I96" s="29">
        <v>0.51</v>
      </c>
      <c r="J96" s="29">
        <v>0.49</v>
      </c>
      <c r="K96" s="29">
        <v>0.48</v>
      </c>
      <c r="L96" s="29">
        <v>0.47</v>
      </c>
    </row>
    <row r="97" spans="1:12" x14ac:dyDescent="0.25">
      <c r="A97" s="28">
        <v>1.88</v>
      </c>
      <c r="B97" s="29">
        <v>0.53</v>
      </c>
      <c r="C97" s="29">
        <v>0.53</v>
      </c>
      <c r="D97" s="29">
        <v>0.53</v>
      </c>
      <c r="E97" s="29">
        <v>0.53</v>
      </c>
      <c r="F97" s="29">
        <v>0.53</v>
      </c>
      <c r="G97" s="29">
        <v>0.52</v>
      </c>
      <c r="H97" s="29">
        <v>0.51</v>
      </c>
      <c r="I97" s="29">
        <v>0.5</v>
      </c>
      <c r="J97" s="29">
        <v>0.49</v>
      </c>
      <c r="K97" s="29">
        <v>0.48</v>
      </c>
      <c r="L97" s="29">
        <v>0.46</v>
      </c>
    </row>
    <row r="98" spans="1:12" x14ac:dyDescent="0.25">
      <c r="A98" s="28">
        <v>1.9</v>
      </c>
      <c r="B98" s="29">
        <v>0.53</v>
      </c>
      <c r="C98" s="29">
        <v>0.53</v>
      </c>
      <c r="D98" s="29">
        <v>0.53</v>
      </c>
      <c r="E98" s="29">
        <v>0.53</v>
      </c>
      <c r="F98" s="29">
        <v>0.52</v>
      </c>
      <c r="G98" s="29">
        <v>0.52</v>
      </c>
      <c r="H98" s="29">
        <v>0.51</v>
      </c>
      <c r="I98" s="29">
        <v>0.5</v>
      </c>
      <c r="J98" s="29">
        <v>0.48</v>
      </c>
      <c r="K98" s="29">
        <v>0.47</v>
      </c>
      <c r="L98" s="29">
        <v>0.46</v>
      </c>
    </row>
    <row r="99" spans="1:12" x14ac:dyDescent="0.25">
      <c r="A99" s="28">
        <v>1.92</v>
      </c>
      <c r="B99" s="29">
        <v>0.52</v>
      </c>
      <c r="C99" s="29">
        <v>0.52</v>
      </c>
      <c r="D99" s="29">
        <v>0.52</v>
      </c>
      <c r="E99" s="29">
        <v>0.52</v>
      </c>
      <c r="F99" s="29">
        <v>0.52</v>
      </c>
      <c r="G99" s="29">
        <v>0.51</v>
      </c>
      <c r="H99" s="29">
        <v>0.5</v>
      </c>
      <c r="I99" s="29">
        <v>0.49</v>
      </c>
      <c r="J99" s="29">
        <v>0.48</v>
      </c>
      <c r="K99" s="29">
        <v>0.47</v>
      </c>
      <c r="L99" s="29">
        <v>0.46</v>
      </c>
    </row>
    <row r="100" spans="1:12" x14ac:dyDescent="0.25">
      <c r="A100" s="28">
        <v>1.94</v>
      </c>
      <c r="B100" s="29">
        <v>0.52</v>
      </c>
      <c r="C100" s="29">
        <v>0.52</v>
      </c>
      <c r="D100" s="29">
        <v>0.52</v>
      </c>
      <c r="E100" s="29">
        <v>0.52</v>
      </c>
      <c r="F100" s="29">
        <v>0.51</v>
      </c>
      <c r="G100" s="29">
        <v>0.51</v>
      </c>
      <c r="H100" s="29">
        <v>0.5</v>
      </c>
      <c r="I100" s="29">
        <v>0.49</v>
      </c>
      <c r="J100" s="29">
        <v>0.48</v>
      </c>
      <c r="K100" s="29">
        <v>0.46</v>
      </c>
      <c r="L100" s="29">
        <v>0.45</v>
      </c>
    </row>
    <row r="101" spans="1:12" x14ac:dyDescent="0.25">
      <c r="A101" s="28">
        <v>1.96</v>
      </c>
      <c r="B101" s="29">
        <v>0.51</v>
      </c>
      <c r="C101" s="29">
        <v>0.51</v>
      </c>
      <c r="D101" s="29">
        <v>0.51</v>
      </c>
      <c r="E101" s="29">
        <v>0.51</v>
      </c>
      <c r="F101" s="29">
        <v>0.51</v>
      </c>
      <c r="G101" s="29">
        <v>0.5</v>
      </c>
      <c r="H101" s="29">
        <v>0.49</v>
      </c>
      <c r="I101" s="29">
        <v>0.48</v>
      </c>
      <c r="J101" s="29">
        <v>0.47</v>
      </c>
      <c r="K101" s="29">
        <v>0.46</v>
      </c>
      <c r="L101" s="29">
        <v>0.45</v>
      </c>
    </row>
    <row r="102" spans="1:12" x14ac:dyDescent="0.25">
      <c r="A102" s="28">
        <v>1.98</v>
      </c>
      <c r="B102" s="29">
        <v>0.51</v>
      </c>
      <c r="C102" s="29">
        <v>0.51</v>
      </c>
      <c r="D102" s="29">
        <v>0.51</v>
      </c>
      <c r="E102" s="29">
        <v>0.51</v>
      </c>
      <c r="F102" s="29">
        <v>0.5</v>
      </c>
      <c r="G102" s="29">
        <v>0.5</v>
      </c>
      <c r="H102" s="29">
        <v>0.49</v>
      </c>
      <c r="I102" s="29">
        <v>0.48</v>
      </c>
      <c r="J102" s="29">
        <v>0.47</v>
      </c>
      <c r="K102" s="29">
        <v>0.46</v>
      </c>
      <c r="L102" s="29">
        <v>0.44</v>
      </c>
    </row>
    <row r="103" spans="1:12" x14ac:dyDescent="0.25">
      <c r="A103" s="28">
        <v>2</v>
      </c>
      <c r="B103" s="29">
        <v>0.5</v>
      </c>
      <c r="C103" s="29">
        <v>0.5</v>
      </c>
      <c r="D103" s="29">
        <v>0.5</v>
      </c>
      <c r="E103" s="29">
        <v>0.5</v>
      </c>
      <c r="F103" s="29">
        <v>0.5</v>
      </c>
      <c r="G103" s="29">
        <v>0.49</v>
      </c>
      <c r="H103" s="29">
        <v>0.48</v>
      </c>
      <c r="I103" s="29">
        <v>0.47</v>
      </c>
      <c r="J103" s="29">
        <v>0.46</v>
      </c>
      <c r="K103" s="29">
        <v>0.45</v>
      </c>
      <c r="L103" s="29">
        <v>0.44</v>
      </c>
    </row>
    <row r="104" spans="1:12" x14ac:dyDescent="0.25">
      <c r="A104" s="28">
        <v>2.2000000000000002</v>
      </c>
      <c r="B104" s="29">
        <v>0.45454545454545453</v>
      </c>
      <c r="C104" s="29">
        <v>0.45454545454545453</v>
      </c>
      <c r="D104" s="29">
        <v>0.45454527973402742</v>
      </c>
      <c r="E104" s="29">
        <v>0.45444414899687829</v>
      </c>
      <c r="F104" s="29">
        <v>0.45323622893007059</v>
      </c>
      <c r="G104" s="29">
        <v>0.44942142310514904</v>
      </c>
      <c r="H104" s="29">
        <v>0.44268175213679473</v>
      </c>
      <c r="I104" s="29">
        <v>0.43375455068361901</v>
      </c>
      <c r="J104" s="29">
        <v>0.42363976882876991</v>
      </c>
      <c r="K104" s="29">
        <v>0.41315410168973904</v>
      </c>
      <c r="L104" s="29">
        <v>0.40283472086298844</v>
      </c>
    </row>
    <row r="105" spans="1:12" x14ac:dyDescent="0.25">
      <c r="A105" s="28">
        <v>2.4</v>
      </c>
      <c r="B105" s="29">
        <v>0.41666666666666669</v>
      </c>
      <c r="C105" s="29">
        <v>0.41666666666666669</v>
      </c>
      <c r="D105" s="29">
        <v>0.41666662728118259</v>
      </c>
      <c r="E105" s="29">
        <v>0.41661698802887714</v>
      </c>
      <c r="F105" s="29">
        <v>0.41582114490750394</v>
      </c>
      <c r="G105" s="29">
        <v>0.41290305265456656</v>
      </c>
      <c r="H105" s="29">
        <v>0.40733138530817431</v>
      </c>
      <c r="I105" s="29">
        <v>0.39963261886729823</v>
      </c>
      <c r="J105" s="29">
        <v>0.39069209682144934</v>
      </c>
      <c r="K105" s="29">
        <v>0.38128017985295953</v>
      </c>
      <c r="L105" s="29">
        <v>0.37192282694828888</v>
      </c>
    </row>
    <row r="106" spans="1:12" x14ac:dyDescent="0.25">
      <c r="A106" s="28">
        <v>2.6</v>
      </c>
      <c r="B106" s="29">
        <v>0.38461538461538458</v>
      </c>
      <c r="C106" s="29">
        <v>0.38461538461538458</v>
      </c>
      <c r="D106" s="29">
        <v>0.38461537420912956</v>
      </c>
      <c r="E106" s="29">
        <v>0.38458895875490395</v>
      </c>
      <c r="F106" s="29">
        <v>0.3840402754424837</v>
      </c>
      <c r="G106" s="29">
        <v>0.38174712623543844</v>
      </c>
      <c r="H106" s="29">
        <v>0.37705941039131863</v>
      </c>
      <c r="I106" s="29">
        <v>0.37033657824256366</v>
      </c>
      <c r="J106" s="29">
        <v>0.36235800786678179</v>
      </c>
      <c r="K106" s="29">
        <v>0.35384395151930759</v>
      </c>
      <c r="L106" s="29">
        <v>0.34530270043723471</v>
      </c>
    </row>
    <row r="107" spans="1:12" x14ac:dyDescent="0.25">
      <c r="A107" s="28">
        <v>2.8</v>
      </c>
      <c r="B107" s="29">
        <v>0.35714285714285715</v>
      </c>
      <c r="C107" s="29">
        <v>0.35714285714285715</v>
      </c>
      <c r="D107" s="29">
        <v>0.35714285398580575</v>
      </c>
      <c r="E107" s="29">
        <v>0.35712779163620717</v>
      </c>
      <c r="F107" s="29">
        <v>0.35673427265175806</v>
      </c>
      <c r="G107" s="29">
        <v>0.35488896906110973</v>
      </c>
      <c r="H107" s="29">
        <v>0.35088298679902807</v>
      </c>
      <c r="I107" s="29">
        <v>0.34494626057442995</v>
      </c>
      <c r="J107" s="29">
        <v>0.33776414743292432</v>
      </c>
      <c r="K107" s="29">
        <v>0.33000731486026724</v>
      </c>
      <c r="L107" s="29">
        <v>0.32216329238179753</v>
      </c>
    </row>
    <row r="108" spans="1:12" x14ac:dyDescent="0.25">
      <c r="A108" s="28">
        <v>3</v>
      </c>
      <c r="B108" s="29">
        <v>0.33333333333333331</v>
      </c>
      <c r="C108" s="29">
        <v>0.33333333333333331</v>
      </c>
      <c r="D108" s="29">
        <v>0.33333333225379774</v>
      </c>
      <c r="E108" s="29">
        <v>0.33332422080642249</v>
      </c>
      <c r="F108" s="29">
        <v>0.33303218964992587</v>
      </c>
      <c r="G108" s="29">
        <v>0.33151623641198885</v>
      </c>
      <c r="H108" s="29">
        <v>0.3280456174185799</v>
      </c>
      <c r="I108" s="29">
        <v>0.32275076470805192</v>
      </c>
      <c r="J108" s="29">
        <v>0.31623526052730228</v>
      </c>
      <c r="K108" s="29">
        <v>0.30912279861643355</v>
      </c>
      <c r="L108" s="29">
        <v>0.30187903858955972</v>
      </c>
    </row>
    <row r="109" spans="1:12" x14ac:dyDescent="0.25">
      <c r="A109" s="28">
        <v>3.2</v>
      </c>
      <c r="B109" s="29">
        <v>0.3125</v>
      </c>
      <c r="C109" s="29">
        <v>0.3125</v>
      </c>
      <c r="D109" s="29">
        <v>0.31249999959052016</v>
      </c>
      <c r="E109" s="29">
        <v>0.31249420131488626</v>
      </c>
      <c r="F109" s="29">
        <v>0.3122710077519335</v>
      </c>
      <c r="G109" s="29">
        <v>0.3110030226817721</v>
      </c>
      <c r="H109" s="29">
        <v>0.30795991885147544</v>
      </c>
      <c r="I109" s="29">
        <v>0.30319594501533365</v>
      </c>
      <c r="J109" s="29">
        <v>0.2972442089133589</v>
      </c>
      <c r="K109" s="29">
        <v>0.29068492427277309</v>
      </c>
      <c r="L109" s="29">
        <v>0.2839619180020575</v>
      </c>
    </row>
    <row r="110" spans="1:12" x14ac:dyDescent="0.25">
      <c r="A110" s="28">
        <v>3.4</v>
      </c>
      <c r="B110" s="29">
        <v>0.29411764705882354</v>
      </c>
      <c r="C110" s="29">
        <v>0.29411764705882354</v>
      </c>
      <c r="D110" s="29">
        <v>0.29411764688885272</v>
      </c>
      <c r="E110" s="29">
        <v>0.29411379223835693</v>
      </c>
      <c r="F110" s="29">
        <v>0.29393881212240314</v>
      </c>
      <c r="G110" s="29">
        <v>0.29286150803086175</v>
      </c>
      <c r="H110" s="29">
        <v>0.29016504907412982</v>
      </c>
      <c r="I110" s="29">
        <v>0.28584539837329881</v>
      </c>
      <c r="J110" s="29">
        <v>0.2803751270587872</v>
      </c>
      <c r="K110" s="29">
        <v>0.27429470680636636</v>
      </c>
      <c r="L110" s="29">
        <v>0.26802680709116278</v>
      </c>
    </row>
    <row r="111" spans="1:12" x14ac:dyDescent="0.25">
      <c r="A111" s="28">
        <v>3.6</v>
      </c>
      <c r="B111" s="29">
        <v>0.27777777777777779</v>
      </c>
      <c r="C111" s="29">
        <v>0.27777777777777779</v>
      </c>
      <c r="D111" s="29">
        <v>0.27777777770145307</v>
      </c>
      <c r="E111" s="29">
        <v>0.27777511633688101</v>
      </c>
      <c r="F111" s="29">
        <v>0.27763487329902903</v>
      </c>
      <c r="G111" s="29">
        <v>0.27670699609511235</v>
      </c>
      <c r="H111" s="29">
        <v>0.27429552254500261</v>
      </c>
      <c r="I111" s="29">
        <v>0.27035181572076233</v>
      </c>
      <c r="J111" s="29">
        <v>0.26529644380791878</v>
      </c>
      <c r="K111" s="29">
        <v>0.25963379321195085</v>
      </c>
      <c r="L111" s="29">
        <v>0.25376638501802218</v>
      </c>
    </row>
    <row r="112" spans="1:12" x14ac:dyDescent="0.25">
      <c r="A112" s="28">
        <v>3.8</v>
      </c>
      <c r="B112" s="29">
        <v>0.26315789473684209</v>
      </c>
      <c r="C112" s="29">
        <v>0.26315789473684209</v>
      </c>
      <c r="D112" s="29">
        <v>0.26315789470012502</v>
      </c>
      <c r="E112" s="29">
        <v>0.26315599568923903</v>
      </c>
      <c r="F112" s="29">
        <v>0.26304141314097124</v>
      </c>
      <c r="G112" s="29">
        <v>0.26223263036670491</v>
      </c>
      <c r="H112" s="29">
        <v>0.26005839423794602</v>
      </c>
      <c r="I112" s="29">
        <v>0.25643594066147196</v>
      </c>
      <c r="J112" s="29">
        <v>0.25174107697358017</v>
      </c>
      <c r="K112" s="29">
        <v>0.24644552564311106</v>
      </c>
      <c r="L112" s="29">
        <v>0.24093282093120338</v>
      </c>
    </row>
    <row r="113" spans="1:12" x14ac:dyDescent="0.25">
      <c r="A113" s="28">
        <v>4</v>
      </c>
      <c r="B113" s="29">
        <v>0.25</v>
      </c>
      <c r="C113" s="29">
        <v>0.25</v>
      </c>
      <c r="D113" s="29">
        <v>0.24999999998123343</v>
      </c>
      <c r="E113" s="29">
        <v>0.24999860534041912</v>
      </c>
      <c r="F113" s="29">
        <v>0.24990340224374644</v>
      </c>
      <c r="G113" s="29">
        <v>0.24919098579425095</v>
      </c>
      <c r="H113" s="29">
        <v>0.2472164778005301</v>
      </c>
      <c r="I113" s="29">
        <v>0.24387102640415623</v>
      </c>
      <c r="J113" s="29">
        <v>0.23949179253749028</v>
      </c>
      <c r="K113" s="29">
        <v>0.23452095866614048</v>
      </c>
      <c r="L113" s="29">
        <v>0.22932427962228297</v>
      </c>
    </row>
  </sheetData>
  <sheetProtection algorithmName="SHA-512" hashValue="vPhCm481BG67F1rXP+EwA3TnOOZaWFIWHeMWHB2tuEcOugGx2fW5URirGt0mzXdEavEmstwyjvvbEbRxTaKTtQ==" saltValue="gTC0nuhSLmV3IcpuZdqJNw==" spinCount="100000" sheet="1"/>
  <phoneticPr fontId="14" type="noConversion"/>
  <pageMargins left="0.75" right="0.75" top="1" bottom="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A3" sqref="A3"/>
    </sheetView>
  </sheetViews>
  <sheetFormatPr defaultRowHeight="13.2" x14ac:dyDescent="0.25"/>
  <sheetData>
    <row r="1" spans="1:1" x14ac:dyDescent="0.25">
      <c r="A1" s="40" t="s">
        <v>72</v>
      </c>
    </row>
    <row r="2" spans="1:1" x14ac:dyDescent="0.25">
      <c r="A2" s="40" t="s">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showZeros="0" topLeftCell="A19" zoomScaleNormal="100" workbookViewId="0">
      <selection activeCell="A34" sqref="A34:H34"/>
    </sheetView>
  </sheetViews>
  <sheetFormatPr defaultRowHeight="13.2" x14ac:dyDescent="0.25"/>
  <cols>
    <col min="1" max="1" width="12.44140625" customWidth="1"/>
    <col min="2" max="2" width="9.33203125" customWidth="1"/>
    <col min="3" max="4" width="6.6640625" customWidth="1"/>
    <col min="5" max="6" width="4.33203125" customWidth="1"/>
    <col min="7" max="7" width="4.5546875" customWidth="1"/>
    <col min="8" max="8" width="6.6640625" customWidth="1"/>
    <col min="9" max="9" width="8" customWidth="1"/>
    <col min="10" max="10" width="8.33203125" customWidth="1"/>
    <col min="11" max="11" width="8.6640625" customWidth="1"/>
  </cols>
  <sheetData>
    <row r="1" spans="1:14" ht="43.95" customHeight="1" x14ac:dyDescent="0.25">
      <c r="A1" s="145" t="s">
        <v>89</v>
      </c>
      <c r="B1" s="146"/>
      <c r="C1" s="146"/>
      <c r="D1" s="146"/>
      <c r="E1" s="146"/>
      <c r="F1" s="146"/>
      <c r="G1" s="146"/>
      <c r="H1" s="146"/>
      <c r="I1" s="146"/>
      <c r="J1" s="146"/>
      <c r="K1" s="146"/>
    </row>
    <row r="2" spans="1:14" ht="22.2" customHeight="1" x14ac:dyDescent="0.25">
      <c r="A2" s="145" t="s">
        <v>77</v>
      </c>
      <c r="B2" s="145"/>
      <c r="C2" s="145"/>
      <c r="D2" s="145"/>
      <c r="E2" s="145"/>
      <c r="F2" s="145"/>
      <c r="G2" s="145"/>
      <c r="H2" s="145"/>
      <c r="I2" s="145"/>
      <c r="J2" s="145"/>
      <c r="K2" s="145"/>
    </row>
    <row r="3" spans="1:14" ht="8.1" customHeight="1" x14ac:dyDescent="0.25"/>
    <row r="4" spans="1:14" ht="15" customHeight="1" x14ac:dyDescent="0.25">
      <c r="A4" s="94" t="s">
        <v>2</v>
      </c>
      <c r="B4" s="147"/>
      <c r="C4" s="138"/>
      <c r="D4" s="138"/>
      <c r="E4" s="139"/>
      <c r="G4" s="151" t="s">
        <v>71</v>
      </c>
      <c r="H4" s="151"/>
      <c r="I4" s="151"/>
      <c r="J4" s="58"/>
      <c r="K4" s="30"/>
    </row>
    <row r="5" spans="1:14" ht="15" customHeight="1" x14ac:dyDescent="0.25">
      <c r="A5" s="148" t="s">
        <v>45</v>
      </c>
      <c r="B5" s="137"/>
      <c r="C5" s="138"/>
      <c r="D5" s="138"/>
      <c r="E5" s="139"/>
      <c r="G5" s="151" t="s">
        <v>66</v>
      </c>
      <c r="H5" s="151"/>
      <c r="I5" s="151"/>
      <c r="J5" s="58"/>
      <c r="K5" s="30"/>
    </row>
    <row r="6" spans="1:14" ht="15" customHeight="1" x14ac:dyDescent="0.25">
      <c r="A6" s="148"/>
      <c r="B6" s="137"/>
      <c r="C6" s="138"/>
      <c r="D6" s="138"/>
      <c r="E6" s="139"/>
      <c r="G6" s="30"/>
      <c r="H6" s="30"/>
      <c r="I6" s="30"/>
      <c r="J6" s="30"/>
      <c r="K6" s="30"/>
    </row>
    <row r="7" spans="1:14" ht="15" customHeight="1" x14ac:dyDescent="0.25">
      <c r="A7" s="148"/>
      <c r="B7" s="137"/>
      <c r="C7" s="138"/>
      <c r="D7" s="138"/>
      <c r="E7" s="139"/>
      <c r="G7" s="30"/>
      <c r="H7" s="30"/>
      <c r="I7" s="94" t="s">
        <v>46</v>
      </c>
      <c r="J7" s="149"/>
      <c r="K7" s="150"/>
    </row>
    <row r="8" spans="1:14" ht="10.199999999999999" customHeight="1" x14ac:dyDescent="0.25">
      <c r="A8" s="30"/>
      <c r="B8" s="30"/>
      <c r="C8" s="30"/>
      <c r="D8" s="30"/>
      <c r="E8" s="30"/>
      <c r="F8" s="30"/>
      <c r="G8" s="30"/>
      <c r="H8" s="30"/>
      <c r="I8" s="30"/>
      <c r="J8" s="30"/>
      <c r="K8" s="30"/>
      <c r="N8" s="42"/>
    </row>
    <row r="9" spans="1:14" ht="15" customHeight="1" x14ac:dyDescent="0.25">
      <c r="A9" s="94" t="s">
        <v>84</v>
      </c>
      <c r="B9" s="137"/>
      <c r="C9" s="138"/>
      <c r="D9" s="138"/>
      <c r="E9" s="139"/>
      <c r="F9" s="140" t="s">
        <v>47</v>
      </c>
      <c r="G9" s="140"/>
      <c r="H9" s="141"/>
      <c r="I9" s="141"/>
      <c r="J9" s="141"/>
      <c r="K9" s="141"/>
    </row>
    <row r="10" spans="1:14" ht="15" customHeight="1" x14ac:dyDescent="0.25">
      <c r="A10" s="142" t="s">
        <v>48</v>
      </c>
      <c r="B10" s="137"/>
      <c r="C10" s="138"/>
      <c r="D10" s="138"/>
      <c r="E10" s="139"/>
      <c r="F10" s="140" t="s">
        <v>49</v>
      </c>
      <c r="G10" s="140"/>
      <c r="H10" s="141"/>
      <c r="I10" s="141"/>
      <c r="J10" s="141"/>
      <c r="K10" s="141"/>
    </row>
    <row r="11" spans="1:14" ht="15" customHeight="1" x14ac:dyDescent="0.25">
      <c r="A11" s="142"/>
      <c r="B11" s="137"/>
      <c r="C11" s="138"/>
      <c r="D11" s="138"/>
      <c r="E11" s="139"/>
      <c r="F11" s="140" t="s">
        <v>50</v>
      </c>
      <c r="G11" s="140"/>
      <c r="H11" s="141"/>
      <c r="I11" s="141"/>
      <c r="J11" s="141"/>
      <c r="K11" s="141"/>
    </row>
    <row r="12" spans="1:14" ht="15" customHeight="1" x14ac:dyDescent="0.25">
      <c r="A12" s="142"/>
      <c r="B12" s="137"/>
      <c r="C12" s="138"/>
      <c r="D12" s="138"/>
      <c r="E12" s="139"/>
      <c r="F12" s="38"/>
      <c r="G12" s="39"/>
      <c r="H12" s="143"/>
      <c r="I12" s="144"/>
      <c r="J12" s="144"/>
      <c r="K12" s="144"/>
    </row>
    <row r="13" spans="1:14" ht="15" customHeight="1" x14ac:dyDescent="0.25">
      <c r="A13" s="46"/>
      <c r="B13" s="47"/>
      <c r="C13" s="47"/>
      <c r="D13" s="47"/>
      <c r="E13" s="47"/>
      <c r="F13" s="48"/>
      <c r="G13" s="48"/>
      <c r="H13" s="44"/>
      <c r="I13" s="45"/>
      <c r="J13" s="45"/>
      <c r="K13" s="45"/>
    </row>
    <row r="14" spans="1:14" ht="15" customHeight="1" x14ac:dyDescent="0.25">
      <c r="A14" s="80" t="s">
        <v>78</v>
      </c>
      <c r="B14" s="81"/>
      <c r="C14" s="81"/>
      <c r="D14" s="81"/>
      <c r="E14" s="81"/>
      <c r="F14" s="81"/>
      <c r="G14" s="81"/>
      <c r="H14" s="13"/>
      <c r="I14" s="13"/>
      <c r="J14" s="13"/>
      <c r="K14" s="13"/>
    </row>
    <row r="15" spans="1:14" s="43" customFormat="1" ht="26.4" customHeight="1" x14ac:dyDescent="0.25">
      <c r="A15" s="135" t="s">
        <v>53</v>
      </c>
      <c r="B15" s="135"/>
      <c r="C15" s="135"/>
      <c r="D15" s="135"/>
      <c r="E15" s="132" t="s">
        <v>73</v>
      </c>
      <c r="F15" s="132"/>
      <c r="G15" s="132"/>
      <c r="H15" s="55" t="s">
        <v>69</v>
      </c>
      <c r="I15" s="55" t="s">
        <v>81</v>
      </c>
      <c r="J15" s="64" t="s">
        <v>70</v>
      </c>
    </row>
    <row r="16" spans="1:14" s="40" customFormat="1" ht="15" customHeight="1" x14ac:dyDescent="0.25">
      <c r="A16" s="136" t="s">
        <v>67</v>
      </c>
      <c r="B16" s="136"/>
      <c r="C16" s="136"/>
      <c r="D16" s="136"/>
      <c r="E16" s="133">
        <v>0.45</v>
      </c>
      <c r="F16" s="133"/>
      <c r="G16" s="133"/>
      <c r="H16" s="63"/>
      <c r="I16" s="60">
        <f>H16*3.9/8.64</f>
        <v>0</v>
      </c>
      <c r="J16" s="65"/>
    </row>
    <row r="17" spans="1:16" s="40" customFormat="1" ht="15.6" x14ac:dyDescent="0.25">
      <c r="A17" s="136" t="s">
        <v>68</v>
      </c>
      <c r="B17" s="136"/>
      <c r="C17" s="136"/>
      <c r="D17" s="136"/>
      <c r="E17" s="134" t="s">
        <v>74</v>
      </c>
      <c r="F17" s="133"/>
      <c r="G17" s="133"/>
      <c r="H17" s="63"/>
      <c r="I17" s="60">
        <f>H17*4.5/8.64</f>
        <v>0</v>
      </c>
      <c r="J17" s="66"/>
    </row>
    <row r="18" spans="1:16" s="40" customFormat="1" ht="13.8" x14ac:dyDescent="0.25">
      <c r="A18" s="136" t="s">
        <v>79</v>
      </c>
      <c r="B18" s="136"/>
      <c r="C18" s="136"/>
      <c r="D18" s="136"/>
      <c r="E18" s="133">
        <v>0.57999999999999996</v>
      </c>
      <c r="F18" s="133"/>
      <c r="G18" s="133"/>
      <c r="H18" s="63"/>
      <c r="I18" s="60">
        <f>H18*5/8.64</f>
        <v>0</v>
      </c>
      <c r="J18" s="66"/>
    </row>
    <row r="19" spans="1:16" ht="14.4" customHeight="1" x14ac:dyDescent="0.25">
      <c r="A19" s="111" t="s">
        <v>20</v>
      </c>
      <c r="B19" s="112"/>
      <c r="C19" s="112"/>
      <c r="D19" s="113"/>
      <c r="E19" s="96"/>
      <c r="F19" s="97"/>
      <c r="G19" s="98"/>
      <c r="H19" s="68">
        <f>SUM(H16:H18)</f>
        <v>0</v>
      </c>
      <c r="I19" s="61">
        <f>SUM(I16:I18)</f>
        <v>0</v>
      </c>
      <c r="J19" s="68"/>
    </row>
    <row r="20" spans="1:16" ht="5.0999999999999996" customHeight="1" x14ac:dyDescent="0.25">
      <c r="A20" s="31"/>
      <c r="B20" s="32"/>
      <c r="C20" s="32"/>
      <c r="D20" s="32"/>
      <c r="E20" s="32"/>
      <c r="F20" s="32"/>
      <c r="G20" s="33"/>
      <c r="H20" s="33"/>
      <c r="I20" s="34"/>
      <c r="J20" s="32"/>
      <c r="K20" s="32"/>
    </row>
    <row r="21" spans="1:16" ht="15" customHeight="1" x14ac:dyDescent="0.25">
      <c r="A21" s="120" t="s">
        <v>51</v>
      </c>
      <c r="B21" s="120"/>
      <c r="C21" s="120"/>
      <c r="D21" s="35"/>
      <c r="E21" s="35"/>
      <c r="F21" s="30"/>
      <c r="G21" s="30"/>
      <c r="H21" s="30"/>
      <c r="I21" s="30"/>
      <c r="J21" s="30"/>
      <c r="K21" s="30"/>
    </row>
    <row r="22" spans="1:16" s="91" customFormat="1" ht="15" customHeight="1" x14ac:dyDescent="0.25">
      <c r="A22" s="90"/>
      <c r="B22" s="90"/>
      <c r="C22" s="90"/>
      <c r="D22" s="90"/>
      <c r="E22" s="90"/>
      <c r="F22" s="90"/>
      <c r="G22" s="90"/>
      <c r="H22" s="90"/>
      <c r="I22" s="90"/>
      <c r="J22" s="90"/>
      <c r="K22" s="90"/>
    </row>
    <row r="23" spans="1:16" s="91" customFormat="1" ht="15" customHeight="1" x14ac:dyDescent="0.25">
      <c r="A23" s="90"/>
      <c r="B23" s="90"/>
      <c r="C23" s="90"/>
      <c r="D23" s="90"/>
      <c r="E23" s="90"/>
      <c r="F23" s="90"/>
      <c r="G23" s="90"/>
      <c r="H23" s="90"/>
      <c r="I23" s="90"/>
      <c r="J23" s="90"/>
      <c r="K23" s="90"/>
    </row>
    <row r="24" spans="1:16" s="91" customFormat="1" ht="15" customHeight="1" x14ac:dyDescent="0.25">
      <c r="A24" s="90"/>
      <c r="B24" s="90"/>
      <c r="C24" s="90"/>
      <c r="D24" s="90"/>
      <c r="E24" s="90"/>
      <c r="F24" s="90"/>
      <c r="G24" s="90"/>
      <c r="H24" s="90"/>
      <c r="I24" s="90"/>
      <c r="J24" s="90"/>
      <c r="K24" s="90"/>
    </row>
    <row r="25" spans="1:16" s="91" customFormat="1" ht="15" customHeight="1" x14ac:dyDescent="0.25">
      <c r="A25" s="90"/>
      <c r="B25" s="90"/>
      <c r="C25" s="90"/>
      <c r="D25" s="90"/>
      <c r="E25" s="90"/>
      <c r="F25" s="90"/>
      <c r="G25" s="90"/>
      <c r="H25" s="90"/>
      <c r="I25" s="90"/>
      <c r="J25" s="90"/>
      <c r="K25" s="90"/>
      <c r="P25" s="92"/>
    </row>
    <row r="26" spans="1:16" s="91" customFormat="1" ht="15" customHeight="1" x14ac:dyDescent="0.25">
      <c r="A26" s="90"/>
      <c r="B26" s="90"/>
      <c r="C26" s="90"/>
      <c r="D26" s="90"/>
      <c r="E26" s="90"/>
      <c r="F26" s="90"/>
      <c r="G26" s="90"/>
      <c r="H26" s="90"/>
      <c r="I26" s="90"/>
      <c r="J26" s="90"/>
      <c r="K26" s="90"/>
    </row>
    <row r="27" spans="1:16" s="91" customFormat="1" ht="15" customHeight="1" x14ac:dyDescent="0.25">
      <c r="A27" s="90"/>
      <c r="B27" s="90"/>
      <c r="C27" s="90"/>
      <c r="D27" s="90"/>
      <c r="E27" s="90"/>
      <c r="F27" s="90"/>
      <c r="G27" s="90"/>
      <c r="H27" s="90"/>
      <c r="I27" s="90"/>
      <c r="J27" s="90"/>
      <c r="K27" s="90"/>
    </row>
    <row r="28" spans="1:16" s="91" customFormat="1" ht="15" customHeight="1" x14ac:dyDescent="0.25">
      <c r="A28" s="90"/>
      <c r="B28" s="90"/>
      <c r="C28" s="90"/>
      <c r="D28" s="90"/>
      <c r="E28" s="90"/>
      <c r="F28" s="90"/>
      <c r="G28" s="90"/>
      <c r="H28" s="90"/>
      <c r="I28" s="90"/>
      <c r="J28" s="90"/>
      <c r="K28" s="90"/>
    </row>
    <row r="29" spans="1:16" ht="15" customHeight="1" x14ac:dyDescent="0.25">
      <c r="A29" s="36"/>
      <c r="B29" s="36"/>
      <c r="C29" s="36"/>
      <c r="D29" s="36"/>
      <c r="E29" s="36"/>
      <c r="F29" s="36"/>
      <c r="G29" s="36"/>
      <c r="H29" s="36"/>
      <c r="I29" s="36"/>
      <c r="J29" s="36"/>
      <c r="K29" s="36"/>
    </row>
    <row r="30" spans="1:16" ht="5.0999999999999996" customHeight="1" x14ac:dyDescent="0.25">
      <c r="A30" s="30"/>
      <c r="B30" s="30"/>
      <c r="C30" s="30"/>
      <c r="D30" s="30"/>
      <c r="E30" s="30"/>
      <c r="F30" s="30"/>
      <c r="G30" s="30"/>
      <c r="H30" s="30"/>
      <c r="I30" s="30"/>
      <c r="J30" s="30"/>
      <c r="K30" s="30"/>
    </row>
    <row r="31" spans="1:16" ht="15" customHeight="1" x14ac:dyDescent="0.25">
      <c r="A31" s="59" t="s">
        <v>52</v>
      </c>
      <c r="B31" s="30"/>
      <c r="C31" s="30"/>
      <c r="D31" s="30"/>
      <c r="E31" s="30"/>
      <c r="F31" s="30"/>
      <c r="G31" s="30"/>
      <c r="H31" s="30"/>
      <c r="I31" s="30"/>
      <c r="J31" s="30"/>
    </row>
    <row r="32" spans="1:16" ht="15" customHeight="1" x14ac:dyDescent="0.25">
      <c r="A32" s="111" t="s">
        <v>53</v>
      </c>
      <c r="B32" s="112"/>
      <c r="C32" s="112"/>
      <c r="D32" s="112"/>
      <c r="E32" s="112"/>
      <c r="F32" s="112"/>
      <c r="G32" s="112"/>
      <c r="H32" s="113"/>
      <c r="I32" s="37" t="s">
        <v>54</v>
      </c>
      <c r="J32" s="37" t="s">
        <v>55</v>
      </c>
    </row>
    <row r="33" spans="1:12" ht="15" customHeight="1" x14ac:dyDescent="0.25">
      <c r="A33" s="114" t="s">
        <v>56</v>
      </c>
      <c r="B33" s="115"/>
      <c r="C33" s="115"/>
      <c r="D33" s="115"/>
      <c r="E33" s="115"/>
      <c r="F33" s="115"/>
      <c r="G33" s="115"/>
      <c r="H33" s="116"/>
      <c r="I33" s="95"/>
      <c r="J33" s="62"/>
    </row>
    <row r="34" spans="1:12" ht="15" customHeight="1" x14ac:dyDescent="0.25">
      <c r="A34" s="114" t="s">
        <v>57</v>
      </c>
      <c r="B34" s="115"/>
      <c r="C34" s="115"/>
      <c r="D34" s="115"/>
      <c r="E34" s="115"/>
      <c r="F34" s="115"/>
      <c r="G34" s="115"/>
      <c r="H34" s="116"/>
      <c r="I34" s="67"/>
      <c r="J34" s="62"/>
    </row>
    <row r="35" spans="1:12" ht="15" customHeight="1" x14ac:dyDescent="0.25">
      <c r="A35" s="114" t="s">
        <v>58</v>
      </c>
      <c r="B35" s="115"/>
      <c r="C35" s="115"/>
      <c r="D35" s="115"/>
      <c r="E35" s="115"/>
      <c r="F35" s="115"/>
      <c r="G35" s="115"/>
      <c r="H35" s="116"/>
      <c r="I35" s="67"/>
      <c r="J35" s="62"/>
    </row>
    <row r="36" spans="1:12" ht="15" customHeight="1" x14ac:dyDescent="0.25">
      <c r="A36" s="117" t="s">
        <v>76</v>
      </c>
      <c r="B36" s="118"/>
      <c r="C36" s="118"/>
      <c r="D36" s="118"/>
      <c r="E36" s="118"/>
      <c r="F36" s="118"/>
      <c r="G36" s="118"/>
      <c r="H36" s="119"/>
      <c r="I36" s="67"/>
      <c r="J36" s="62"/>
    </row>
    <row r="37" spans="1:12" ht="15" customHeight="1" x14ac:dyDescent="0.25">
      <c r="A37" s="117" t="s">
        <v>75</v>
      </c>
      <c r="B37" s="118"/>
      <c r="C37" s="118"/>
      <c r="D37" s="118"/>
      <c r="E37" s="118"/>
      <c r="F37" s="118"/>
      <c r="G37" s="118"/>
      <c r="H37" s="119"/>
      <c r="I37" s="67"/>
      <c r="J37" s="67"/>
    </row>
    <row r="38" spans="1:12" ht="15" customHeight="1" x14ac:dyDescent="0.25">
      <c r="A38" s="114" t="s">
        <v>59</v>
      </c>
      <c r="B38" s="115"/>
      <c r="C38" s="115"/>
      <c r="D38" s="115"/>
      <c r="E38" s="115"/>
      <c r="F38" s="115"/>
      <c r="G38" s="115"/>
      <c r="H38" s="116"/>
      <c r="I38" s="67"/>
      <c r="J38" s="67"/>
    </row>
    <row r="39" spans="1:12" ht="16.2" customHeight="1" x14ac:dyDescent="0.25">
      <c r="A39" s="30"/>
      <c r="B39" s="30"/>
      <c r="C39" s="30"/>
      <c r="D39" s="30"/>
      <c r="E39" s="30"/>
      <c r="F39" s="30"/>
      <c r="G39" s="30"/>
      <c r="H39" s="30"/>
      <c r="I39" s="30"/>
      <c r="J39" s="30"/>
      <c r="K39" s="30"/>
    </row>
    <row r="40" spans="1:12" ht="15" customHeight="1" x14ac:dyDescent="0.25">
      <c r="A40" s="59" t="s">
        <v>60</v>
      </c>
      <c r="B40" s="79"/>
      <c r="C40" s="30"/>
      <c r="D40" s="30"/>
      <c r="E40" s="30"/>
      <c r="F40" s="30"/>
      <c r="G40" s="30"/>
      <c r="H40" s="30"/>
      <c r="I40" s="30"/>
      <c r="J40" s="30"/>
      <c r="K40" s="30"/>
    </row>
    <row r="41" spans="1:12" ht="39.9" customHeight="1" x14ac:dyDescent="0.25">
      <c r="A41" s="93" t="s">
        <v>80</v>
      </c>
      <c r="B41" s="121" t="s">
        <v>3</v>
      </c>
      <c r="C41" s="121"/>
      <c r="D41" s="108" t="s">
        <v>61</v>
      </c>
      <c r="E41" s="152"/>
      <c r="F41" s="108" t="s">
        <v>62</v>
      </c>
      <c r="G41" s="110"/>
      <c r="H41" s="109"/>
      <c r="I41" s="108" t="s">
        <v>63</v>
      </c>
      <c r="J41" s="109"/>
      <c r="K41" s="106" t="s">
        <v>88</v>
      </c>
      <c r="L41" s="107"/>
    </row>
    <row r="42" spans="1:12" ht="15" customHeight="1" x14ac:dyDescent="0.25">
      <c r="A42" s="57">
        <v>1</v>
      </c>
      <c r="B42" s="153" t="str">
        <f>Area1!C5</f>
        <v>Pivot 1- stage 1</v>
      </c>
      <c r="C42" s="153"/>
      <c r="D42" s="154">
        <f>Area1!C10</f>
        <v>5</v>
      </c>
      <c r="E42" s="155"/>
      <c r="F42" s="103">
        <f>IFERROR(Area1!C17,0)</f>
        <v>4.5</v>
      </c>
      <c r="G42" s="104"/>
      <c r="H42" s="105"/>
      <c r="I42" s="101">
        <f t="shared" ref="I42:I48" si="0">D42*10000*F42/24/60/60</f>
        <v>2.6041666666666665</v>
      </c>
      <c r="J42" s="102"/>
      <c r="K42" s="99">
        <f>IFERROR(Area1!C24,0)</f>
        <v>0.87194444444444441</v>
      </c>
      <c r="L42" s="100"/>
    </row>
    <row r="43" spans="1:12" ht="15" customHeight="1" x14ac:dyDescent="0.25">
      <c r="A43" s="57">
        <v>2</v>
      </c>
      <c r="B43" s="153">
        <f>Area2!C5</f>
        <v>0</v>
      </c>
      <c r="C43" s="153"/>
      <c r="D43" s="154">
        <f>Area2!C10</f>
        <v>0</v>
      </c>
      <c r="E43" s="155"/>
      <c r="F43" s="103">
        <f>IFERROR(Area2!C17,0)</f>
        <v>0</v>
      </c>
      <c r="G43" s="104"/>
      <c r="H43" s="105"/>
      <c r="I43" s="101">
        <f t="shared" si="0"/>
        <v>0</v>
      </c>
      <c r="J43" s="102"/>
      <c r="K43" s="99">
        <f>IFERROR(Area2!C24,0)</f>
        <v>0</v>
      </c>
      <c r="L43" s="100"/>
    </row>
    <row r="44" spans="1:12" ht="15" customHeight="1" x14ac:dyDescent="0.25">
      <c r="A44" s="57">
        <v>3</v>
      </c>
      <c r="B44" s="156">
        <f>Area3!C5</f>
        <v>0</v>
      </c>
      <c r="C44" s="153"/>
      <c r="D44" s="154">
        <f>Area3!C10</f>
        <v>0</v>
      </c>
      <c r="E44" s="155"/>
      <c r="F44" s="103">
        <f>IFERROR(Area3!C17,0)</f>
        <v>0</v>
      </c>
      <c r="G44" s="104"/>
      <c r="H44" s="105"/>
      <c r="I44" s="101">
        <f t="shared" si="0"/>
        <v>0</v>
      </c>
      <c r="J44" s="102"/>
      <c r="K44" s="99">
        <f>IFERROR(Area3!C24,0)</f>
        <v>0</v>
      </c>
      <c r="L44" s="100"/>
    </row>
    <row r="45" spans="1:12" ht="15" customHeight="1" x14ac:dyDescent="0.25">
      <c r="A45" s="57">
        <v>4</v>
      </c>
      <c r="B45" s="153">
        <f>Area4!C5</f>
        <v>0</v>
      </c>
      <c r="C45" s="153"/>
      <c r="D45" s="154">
        <f>Area4!C10</f>
        <v>0</v>
      </c>
      <c r="E45" s="155"/>
      <c r="F45" s="103">
        <f>IFERROR(Area4!C17,0)</f>
        <v>0</v>
      </c>
      <c r="G45" s="104"/>
      <c r="H45" s="105"/>
      <c r="I45" s="101">
        <f>D45*10000*F45/24/60/60</f>
        <v>0</v>
      </c>
      <c r="J45" s="102"/>
      <c r="K45" s="99">
        <f>IFERROR(Area4!C24,0)</f>
        <v>0</v>
      </c>
      <c r="L45" s="100"/>
    </row>
    <row r="46" spans="1:12" ht="15" customHeight="1" x14ac:dyDescent="0.25">
      <c r="A46" s="57">
        <v>5</v>
      </c>
      <c r="B46" s="156">
        <f>Area5!C5</f>
        <v>0</v>
      </c>
      <c r="C46" s="153"/>
      <c r="D46" s="154">
        <f>Area5!C10</f>
        <v>0</v>
      </c>
      <c r="E46" s="155"/>
      <c r="F46" s="103">
        <f>IFERROR(Area5!C17,0)</f>
        <v>0</v>
      </c>
      <c r="G46" s="104"/>
      <c r="H46" s="105"/>
      <c r="I46" s="101">
        <f t="shared" si="0"/>
        <v>0</v>
      </c>
      <c r="J46" s="102"/>
      <c r="K46" s="99">
        <f>IFERROR(Area5!C24,0)</f>
        <v>0</v>
      </c>
      <c r="L46" s="100"/>
    </row>
    <row r="47" spans="1:12" ht="15" customHeight="1" x14ac:dyDescent="0.25">
      <c r="A47" s="57">
        <v>6</v>
      </c>
      <c r="B47" s="156">
        <f>Area6!C5</f>
        <v>0</v>
      </c>
      <c r="C47" s="153"/>
      <c r="D47" s="154">
        <f>Area6!C10</f>
        <v>0</v>
      </c>
      <c r="E47" s="155"/>
      <c r="F47" s="103">
        <f>IFERROR(Area6!C17,0)</f>
        <v>0</v>
      </c>
      <c r="G47" s="104"/>
      <c r="H47" s="105"/>
      <c r="I47" s="101">
        <f t="shared" si="0"/>
        <v>0</v>
      </c>
      <c r="J47" s="102"/>
      <c r="K47" s="162">
        <f>IFERROR(Area6!C24,0)</f>
        <v>0</v>
      </c>
      <c r="L47" s="163"/>
    </row>
    <row r="48" spans="1:12" ht="15" customHeight="1" x14ac:dyDescent="0.25">
      <c r="A48" s="57">
        <v>7</v>
      </c>
      <c r="B48" s="156">
        <f>Area7!C5</f>
        <v>0</v>
      </c>
      <c r="C48" s="153"/>
      <c r="D48" s="154">
        <f>Area7!C10</f>
        <v>0</v>
      </c>
      <c r="E48" s="155"/>
      <c r="F48" s="103">
        <f>IFERROR(Area7!C17,0)</f>
        <v>0</v>
      </c>
      <c r="G48" s="104"/>
      <c r="H48" s="105"/>
      <c r="I48" s="101">
        <f t="shared" si="0"/>
        <v>0</v>
      </c>
      <c r="J48" s="102"/>
      <c r="K48" s="162">
        <f>IFERROR(Area7!C24,0)</f>
        <v>0</v>
      </c>
      <c r="L48" s="163"/>
    </row>
    <row r="49" spans="1:12" ht="15" customHeight="1" x14ac:dyDescent="0.25">
      <c r="A49" s="159" t="s">
        <v>83</v>
      </c>
      <c r="B49" s="160"/>
      <c r="C49" s="161"/>
      <c r="D49" s="157">
        <f>SUM(D42:E48)</f>
        <v>5</v>
      </c>
      <c r="E49" s="158"/>
      <c r="F49" s="125">
        <f>I49*60*60*24/D49/10000</f>
        <v>4.5</v>
      </c>
      <c r="G49" s="126"/>
      <c r="H49" s="127"/>
      <c r="I49" s="125">
        <f>SUM(I42:J48)</f>
        <v>2.6041666666666665</v>
      </c>
      <c r="J49" s="127"/>
      <c r="K49" s="130">
        <f>(D42*K42+D43*K43+D44*K44+D45*K45+D46*K46+D47*K47+D48*K48)/D49</f>
        <v>0.87194444444444452</v>
      </c>
      <c r="L49" s="131"/>
    </row>
    <row r="50" spans="1:12" ht="15" hidden="1" customHeight="1" x14ac:dyDescent="0.25">
      <c r="A50" s="74"/>
      <c r="B50" s="75"/>
      <c r="C50" s="76"/>
      <c r="D50" s="77" t="b">
        <f>D51*1.02&gt;D49</f>
        <v>0</v>
      </c>
      <c r="E50" s="78"/>
      <c r="F50" s="69"/>
      <c r="G50" s="70"/>
      <c r="H50" s="71"/>
      <c r="I50" s="69" t="b">
        <f>I51*1.02&gt;I49</f>
        <v>0</v>
      </c>
      <c r="J50" s="71"/>
      <c r="K50" s="72"/>
      <c r="L50" s="73"/>
    </row>
    <row r="51" spans="1:12" ht="15" customHeight="1" x14ac:dyDescent="0.25">
      <c r="A51" s="123" t="s">
        <v>85</v>
      </c>
      <c r="B51" s="123"/>
      <c r="C51" s="123"/>
      <c r="D51" s="124">
        <f>H19</f>
        <v>0</v>
      </c>
      <c r="E51" s="124"/>
      <c r="F51" s="125"/>
      <c r="G51" s="126"/>
      <c r="H51" s="127"/>
      <c r="I51" s="128">
        <f>I19</f>
        <v>0</v>
      </c>
      <c r="J51" s="129"/>
      <c r="K51" s="130"/>
      <c r="L51" s="131"/>
    </row>
    <row r="52" spans="1:12" ht="13.2" customHeight="1" x14ac:dyDescent="0.25">
      <c r="A52" s="30"/>
      <c r="B52" s="30"/>
      <c r="C52" s="30"/>
      <c r="D52" s="30"/>
      <c r="E52" s="30"/>
      <c r="F52" s="30"/>
      <c r="G52" s="30"/>
      <c r="H52" s="30"/>
      <c r="I52" s="30"/>
      <c r="J52" s="30"/>
      <c r="K52" s="30"/>
    </row>
    <row r="53" spans="1:12" ht="15" customHeight="1" x14ac:dyDescent="0.25">
      <c r="A53" s="114" t="s">
        <v>64</v>
      </c>
      <c r="B53" s="115"/>
      <c r="C53" s="115"/>
      <c r="D53" s="115"/>
      <c r="E53" s="115"/>
      <c r="F53" s="115"/>
      <c r="G53" s="115"/>
      <c r="H53" s="115"/>
      <c r="I53" s="122"/>
      <c r="J53" s="122"/>
      <c r="K53" s="122"/>
      <c r="L53" s="122"/>
    </row>
  </sheetData>
  <sheetProtection algorithmName="SHA-512" hashValue="qUGOmdlVUlVmaXLdWqMnzqkF9txK3R/lzOZ6MqaL5qqiHGT3JNGxcVY5O+LioLjD0byDv4Ugmo+2Q4uYCollRg==" saltValue="XdUCzQ/sHyyO6Ucxz8cezA==" spinCount="100000" sheet="1" objects="1" scenarios="1"/>
  <mergeCells count="92">
    <mergeCell ref="K43:L43"/>
    <mergeCell ref="K44:L44"/>
    <mergeCell ref="K45:L45"/>
    <mergeCell ref="K46:L46"/>
    <mergeCell ref="K47:L47"/>
    <mergeCell ref="K49:L49"/>
    <mergeCell ref="B48:C48"/>
    <mergeCell ref="D48:E48"/>
    <mergeCell ref="F48:H48"/>
    <mergeCell ref="I48:J48"/>
    <mergeCell ref="K48:L48"/>
    <mergeCell ref="F46:H46"/>
    <mergeCell ref="I46:J46"/>
    <mergeCell ref="B47:C47"/>
    <mergeCell ref="D47:E47"/>
    <mergeCell ref="D49:E49"/>
    <mergeCell ref="F49:H49"/>
    <mergeCell ref="I49:J49"/>
    <mergeCell ref="A49:C49"/>
    <mergeCell ref="B44:C44"/>
    <mergeCell ref="D44:E44"/>
    <mergeCell ref="B45:C45"/>
    <mergeCell ref="D45:E45"/>
    <mergeCell ref="B46:C46"/>
    <mergeCell ref="D46:E46"/>
    <mergeCell ref="D41:E41"/>
    <mergeCell ref="B42:C42"/>
    <mergeCell ref="D42:E42"/>
    <mergeCell ref="B43:C43"/>
    <mergeCell ref="D43:E43"/>
    <mergeCell ref="A1:K1"/>
    <mergeCell ref="B4:E4"/>
    <mergeCell ref="A5:A7"/>
    <mergeCell ref="B5:E5"/>
    <mergeCell ref="B6:E6"/>
    <mergeCell ref="B7:E7"/>
    <mergeCell ref="J7:K7"/>
    <mergeCell ref="G4:I4"/>
    <mergeCell ref="G5:I5"/>
    <mergeCell ref="A2:K2"/>
    <mergeCell ref="B9:E9"/>
    <mergeCell ref="F9:G9"/>
    <mergeCell ref="H9:K9"/>
    <mergeCell ref="A10:A12"/>
    <mergeCell ref="B10:E10"/>
    <mergeCell ref="F10:G10"/>
    <mergeCell ref="H10:K10"/>
    <mergeCell ref="B11:E11"/>
    <mergeCell ref="H11:K11"/>
    <mergeCell ref="B12:E12"/>
    <mergeCell ref="F11:G11"/>
    <mergeCell ref="H12:K12"/>
    <mergeCell ref="E15:G15"/>
    <mergeCell ref="E16:G16"/>
    <mergeCell ref="E17:G17"/>
    <mergeCell ref="E18:G18"/>
    <mergeCell ref="A15:D15"/>
    <mergeCell ref="A16:D16"/>
    <mergeCell ref="A17:D17"/>
    <mergeCell ref="A18:D18"/>
    <mergeCell ref="A19:D19"/>
    <mergeCell ref="I53:L53"/>
    <mergeCell ref="A53:H53"/>
    <mergeCell ref="A51:C51"/>
    <mergeCell ref="D51:E51"/>
    <mergeCell ref="F51:H51"/>
    <mergeCell ref="I51:J51"/>
    <mergeCell ref="K51:L51"/>
    <mergeCell ref="I45:J45"/>
    <mergeCell ref="F45:H45"/>
    <mergeCell ref="I44:J44"/>
    <mergeCell ref="F44:H44"/>
    <mergeCell ref="I47:J47"/>
    <mergeCell ref="F47:H47"/>
    <mergeCell ref="I43:J43"/>
    <mergeCell ref="F43:H43"/>
    <mergeCell ref="E19:G19"/>
    <mergeCell ref="K42:L42"/>
    <mergeCell ref="I42:J42"/>
    <mergeCell ref="F42:H42"/>
    <mergeCell ref="K41:L41"/>
    <mergeCell ref="I41:J41"/>
    <mergeCell ref="F41:H41"/>
    <mergeCell ref="A32:H32"/>
    <mergeCell ref="A33:H33"/>
    <mergeCell ref="A34:H34"/>
    <mergeCell ref="A35:H35"/>
    <mergeCell ref="A36:H36"/>
    <mergeCell ref="A21:C21"/>
    <mergeCell ref="A37:H37"/>
    <mergeCell ref="A38:H38"/>
    <mergeCell ref="B41:C41"/>
  </mergeCells>
  <conditionalFormatting sqref="K49:L50">
    <cfRule type="colorScale" priority="3">
      <colorScale>
        <cfvo type="num" val="0.8"/>
        <cfvo type="num" val="0.8"/>
        <color rgb="FFFF0000"/>
        <color rgb="FF00B050"/>
      </colorScale>
    </cfRule>
    <cfRule type="colorScale" priority="4">
      <colorScale>
        <cfvo type="min"/>
        <cfvo type="max"/>
        <color rgb="FFFF7128"/>
        <color rgb="FFFFEF9C"/>
      </colorScale>
    </cfRule>
    <cfRule type="colorScale" priority="5">
      <colorScale>
        <cfvo type="min"/>
        <cfvo type="percentile" val="50"/>
        <cfvo type="max"/>
        <color rgb="FFF8696B"/>
        <color rgb="FFFFEB84"/>
        <color rgb="FF63BE7B"/>
      </colorScale>
    </cfRule>
  </conditionalFormatting>
  <conditionalFormatting sqref="D51:E51">
    <cfRule type="expression" dxfId="1" priority="2">
      <formula>$D$50</formula>
    </cfRule>
  </conditionalFormatting>
  <conditionalFormatting sqref="I51:J51">
    <cfRule type="expression" dxfId="0" priority="1">
      <formula>$I$50</formula>
    </cfRule>
  </conditionalFormatting>
  <pageMargins left="0.47244094488188981" right="0.47244094488188981" top="0.59055118110236227" bottom="0.39370078740157483" header="0" footer="0"/>
  <pageSetup paperSize="9" orientation="portrait" r:id="rId1"/>
  <headerFooter alignWithMargins="0"/>
  <ignoredErrors>
    <ignoredError sqref="E1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locked="0" defaultSize="0" autoFill="0" autoLine="0" autoPict="0">
                <anchor moveWithCells="1">
                  <from>
                    <xdr:col>9</xdr:col>
                    <xdr:colOff>236220</xdr:colOff>
                    <xdr:row>35</xdr:row>
                    <xdr:rowOff>182880</xdr:rowOff>
                  </from>
                  <to>
                    <xdr:col>10</xdr:col>
                    <xdr:colOff>0</xdr:colOff>
                    <xdr:row>37</xdr:row>
                    <xdr:rowOff>38100</xdr:rowOff>
                  </to>
                </anchor>
              </controlPr>
            </control>
          </mc:Choice>
        </mc:AlternateContent>
        <mc:AlternateContent xmlns:mc="http://schemas.openxmlformats.org/markup-compatibility/2006">
          <mc:Choice Requires="x14">
            <control shapeId="3079" r:id="rId5" name="Check Box 7">
              <controlPr locked="0" defaultSize="0" autoFill="0" autoLine="0" autoPict="0">
                <anchor moveWithCells="1">
                  <from>
                    <xdr:col>9</xdr:col>
                    <xdr:colOff>236220</xdr:colOff>
                    <xdr:row>36</xdr:row>
                    <xdr:rowOff>182880</xdr:rowOff>
                  </from>
                  <to>
                    <xdr:col>10</xdr:col>
                    <xdr:colOff>0</xdr:colOff>
                    <xdr:row>38</xdr:row>
                    <xdr:rowOff>38100</xdr:rowOff>
                  </to>
                </anchor>
              </controlPr>
            </control>
          </mc:Choice>
        </mc:AlternateContent>
        <mc:AlternateContent xmlns:mc="http://schemas.openxmlformats.org/markup-compatibility/2006">
          <mc:Choice Requires="x14">
            <control shapeId="3084" r:id="rId6" name="Check Box 12">
              <controlPr locked="0" defaultSize="0" autoFill="0" autoLine="0" autoPict="0">
                <anchor moveWithCells="1">
                  <from>
                    <xdr:col>8</xdr:col>
                    <xdr:colOff>236220</xdr:colOff>
                    <xdr:row>31</xdr:row>
                    <xdr:rowOff>182880</xdr:rowOff>
                  </from>
                  <to>
                    <xdr:col>9</xdr:col>
                    <xdr:colOff>22860</xdr:colOff>
                    <xdr:row>33</xdr:row>
                    <xdr:rowOff>38100</xdr:rowOff>
                  </to>
                </anchor>
              </controlPr>
            </control>
          </mc:Choice>
        </mc:AlternateContent>
        <mc:AlternateContent xmlns:mc="http://schemas.openxmlformats.org/markup-compatibility/2006">
          <mc:Choice Requires="x14">
            <control shapeId="3085" r:id="rId7" name="Check Box 13">
              <controlPr locked="0" defaultSize="0" autoFill="0" autoLine="0" autoPict="0">
                <anchor moveWithCells="1">
                  <from>
                    <xdr:col>8</xdr:col>
                    <xdr:colOff>236220</xdr:colOff>
                    <xdr:row>32</xdr:row>
                    <xdr:rowOff>182880</xdr:rowOff>
                  </from>
                  <to>
                    <xdr:col>9</xdr:col>
                    <xdr:colOff>22860</xdr:colOff>
                    <xdr:row>34</xdr:row>
                    <xdr:rowOff>38100</xdr:rowOff>
                  </to>
                </anchor>
              </controlPr>
            </control>
          </mc:Choice>
        </mc:AlternateContent>
        <mc:AlternateContent xmlns:mc="http://schemas.openxmlformats.org/markup-compatibility/2006">
          <mc:Choice Requires="x14">
            <control shapeId="3086" r:id="rId8" name="Check Box 14">
              <controlPr locked="0" defaultSize="0" autoFill="0" autoLine="0" autoPict="0">
                <anchor moveWithCells="1">
                  <from>
                    <xdr:col>8</xdr:col>
                    <xdr:colOff>236220</xdr:colOff>
                    <xdr:row>32</xdr:row>
                    <xdr:rowOff>0</xdr:rowOff>
                  </from>
                  <to>
                    <xdr:col>9</xdr:col>
                    <xdr:colOff>22860</xdr:colOff>
                    <xdr:row>33</xdr:row>
                    <xdr:rowOff>45720</xdr:rowOff>
                  </to>
                </anchor>
              </controlPr>
            </control>
          </mc:Choice>
        </mc:AlternateContent>
        <mc:AlternateContent xmlns:mc="http://schemas.openxmlformats.org/markup-compatibility/2006">
          <mc:Choice Requires="x14">
            <control shapeId="3087" r:id="rId9" name="Check Box 15">
              <controlPr locked="0" defaultSize="0" autoFill="0" autoLine="0" autoPict="0">
                <anchor moveWithCells="1">
                  <from>
                    <xdr:col>8</xdr:col>
                    <xdr:colOff>236220</xdr:colOff>
                    <xdr:row>33</xdr:row>
                    <xdr:rowOff>182880</xdr:rowOff>
                  </from>
                  <to>
                    <xdr:col>9</xdr:col>
                    <xdr:colOff>22860</xdr:colOff>
                    <xdr:row>35</xdr:row>
                    <xdr:rowOff>38100</xdr:rowOff>
                  </to>
                </anchor>
              </controlPr>
            </control>
          </mc:Choice>
        </mc:AlternateContent>
        <mc:AlternateContent xmlns:mc="http://schemas.openxmlformats.org/markup-compatibility/2006">
          <mc:Choice Requires="x14">
            <control shapeId="3088" r:id="rId10" name="Check Box 16">
              <controlPr locked="0" defaultSize="0" autoFill="0" autoLine="0" autoPict="0">
                <anchor moveWithCells="1">
                  <from>
                    <xdr:col>8</xdr:col>
                    <xdr:colOff>236220</xdr:colOff>
                    <xdr:row>35</xdr:row>
                    <xdr:rowOff>182880</xdr:rowOff>
                  </from>
                  <to>
                    <xdr:col>9</xdr:col>
                    <xdr:colOff>22860</xdr:colOff>
                    <xdr:row>37</xdr:row>
                    <xdr:rowOff>38100</xdr:rowOff>
                  </to>
                </anchor>
              </controlPr>
            </control>
          </mc:Choice>
        </mc:AlternateContent>
        <mc:AlternateContent xmlns:mc="http://schemas.openxmlformats.org/markup-compatibility/2006">
          <mc:Choice Requires="x14">
            <control shapeId="3089" r:id="rId11" name="Check Box 17">
              <controlPr locked="0" defaultSize="0" autoFill="0" autoLine="0" autoPict="0">
                <anchor moveWithCells="1">
                  <from>
                    <xdr:col>8</xdr:col>
                    <xdr:colOff>236220</xdr:colOff>
                    <xdr:row>34</xdr:row>
                    <xdr:rowOff>182880</xdr:rowOff>
                  </from>
                  <to>
                    <xdr:col>9</xdr:col>
                    <xdr:colOff>22860</xdr:colOff>
                    <xdr:row>36</xdr:row>
                    <xdr:rowOff>38100</xdr:rowOff>
                  </to>
                </anchor>
              </controlPr>
            </control>
          </mc:Choice>
        </mc:AlternateContent>
        <mc:AlternateContent xmlns:mc="http://schemas.openxmlformats.org/markup-compatibility/2006">
          <mc:Choice Requires="x14">
            <control shapeId="3090" r:id="rId12" name="Check Box 18">
              <controlPr locked="0" defaultSize="0" autoFill="0" autoLine="0" autoPict="0">
                <anchor moveWithCells="1">
                  <from>
                    <xdr:col>8</xdr:col>
                    <xdr:colOff>236220</xdr:colOff>
                    <xdr:row>36</xdr:row>
                    <xdr:rowOff>182880</xdr:rowOff>
                  </from>
                  <to>
                    <xdr:col>9</xdr:col>
                    <xdr:colOff>22860</xdr:colOff>
                    <xdr:row>38</xdr:row>
                    <xdr:rowOff>38100</xdr:rowOff>
                  </to>
                </anchor>
              </controlPr>
            </control>
          </mc:Choice>
        </mc:AlternateContent>
        <mc:AlternateContent xmlns:mc="http://schemas.openxmlformats.org/markup-compatibility/2006">
          <mc:Choice Requires="x14">
            <control shapeId="3091" r:id="rId13" name="Check Box 19">
              <controlPr locked="0" defaultSize="0" autoFill="0" autoLine="0" autoPict="0">
                <anchor moveWithCells="1">
                  <from>
                    <xdr:col>9</xdr:col>
                    <xdr:colOff>236220</xdr:colOff>
                    <xdr:row>35</xdr:row>
                    <xdr:rowOff>182880</xdr:rowOff>
                  </from>
                  <to>
                    <xdr:col>10</xdr:col>
                    <xdr:colOff>0</xdr:colOff>
                    <xdr:row>37</xdr:row>
                    <xdr:rowOff>38100</xdr:rowOff>
                  </to>
                </anchor>
              </controlPr>
            </control>
          </mc:Choice>
        </mc:AlternateContent>
        <mc:AlternateContent xmlns:mc="http://schemas.openxmlformats.org/markup-compatibility/2006">
          <mc:Choice Requires="x14">
            <control shapeId="3092" r:id="rId14" name="Check Box 20">
              <controlPr locked="0" defaultSize="0" autoFill="0" autoLine="0" autoPict="0">
                <anchor moveWithCells="1">
                  <from>
                    <xdr:col>9</xdr:col>
                    <xdr:colOff>236220</xdr:colOff>
                    <xdr:row>36</xdr:row>
                    <xdr:rowOff>182880</xdr:rowOff>
                  </from>
                  <to>
                    <xdr:col>10</xdr:col>
                    <xdr:colOff>0</xdr:colOff>
                    <xdr:row>38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Lists!$A$1:$A$2</xm:f>
          </x14:formula1>
          <xm:sqref>J16:J18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1"/>
  <sheetViews>
    <sheetView zoomScaleNormal="100" workbookViewId="0">
      <selection activeCell="L17" sqref="L17"/>
    </sheetView>
  </sheetViews>
  <sheetFormatPr defaultRowHeight="13.2" x14ac:dyDescent="0.25"/>
  <cols>
    <col min="1" max="1" width="4.109375"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4" spans="1:7" ht="8.4" customHeight="1" x14ac:dyDescent="0.25"/>
    <row r="5" spans="1:7" ht="13.8" x14ac:dyDescent="0.25">
      <c r="B5" s="14" t="s">
        <v>3</v>
      </c>
      <c r="C5" s="165" t="s">
        <v>65</v>
      </c>
      <c r="D5" s="165"/>
      <c r="E5" s="165"/>
      <c r="F5" s="165"/>
    </row>
    <row r="6" spans="1:7" ht="13.8" x14ac:dyDescent="0.25">
      <c r="B6" s="2" t="s">
        <v>4</v>
      </c>
      <c r="C6" s="3"/>
      <c r="D6" s="3"/>
      <c r="E6" s="3"/>
      <c r="F6" s="3"/>
    </row>
    <row r="7" spans="1:7" ht="13.95" hidden="1" customHeight="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v>5</v>
      </c>
    </row>
    <row r="11" spans="1:7" ht="13.8" x14ac:dyDescent="0.25">
      <c r="B11" s="16" t="s">
        <v>8</v>
      </c>
      <c r="C11" s="82">
        <v>9</v>
      </c>
    </row>
    <row r="12" spans="1:7" ht="13.8" x14ac:dyDescent="0.25">
      <c r="B12" s="16" t="s">
        <v>9</v>
      </c>
      <c r="C12" s="82">
        <v>2</v>
      </c>
    </row>
    <row r="13" spans="1:7" ht="13.8" x14ac:dyDescent="0.25">
      <c r="B13" s="16" t="s">
        <v>10</v>
      </c>
      <c r="C13" s="83">
        <v>29</v>
      </c>
      <c r="D13" s="43" t="s">
        <v>87</v>
      </c>
    </row>
    <row r="14" spans="1:7" ht="13.8" x14ac:dyDescent="0.25">
      <c r="B14" s="16" t="s">
        <v>11</v>
      </c>
      <c r="C14" s="82">
        <v>70</v>
      </c>
    </row>
    <row r="15" spans="1:7" ht="13.8" x14ac:dyDescent="0.25">
      <c r="B15" s="16" t="s">
        <v>12</v>
      </c>
      <c r="C15" s="84">
        <v>0.85</v>
      </c>
    </row>
    <row r="16" spans="1:7" ht="13.8" x14ac:dyDescent="0.25">
      <c r="B16" s="16" t="s">
        <v>13</v>
      </c>
      <c r="C16" s="82">
        <v>0</v>
      </c>
    </row>
    <row r="17" spans="1:7" s="4" customFormat="1" ht="13.8" x14ac:dyDescent="0.25">
      <c r="B17" s="16" t="s">
        <v>14</v>
      </c>
      <c r="C17" s="5">
        <f>$C$11/$C$12</f>
        <v>4.5</v>
      </c>
    </row>
    <row r="18" spans="1:7" s="4" customFormat="1" ht="13.8" x14ac:dyDescent="0.25">
      <c r="B18" s="17" t="s">
        <v>15</v>
      </c>
      <c r="C18" s="6"/>
    </row>
    <row r="19" spans="1:7" s="4" customFormat="1" ht="13.8" x14ac:dyDescent="0.25">
      <c r="B19" s="16" t="s">
        <v>16</v>
      </c>
      <c r="C19" s="7">
        <f>IF($C$11&gt;0,0.5/$C$11,0)</f>
        <v>5.5555555555555552E-2</v>
      </c>
    </row>
    <row r="20" spans="1:7" s="4" customFormat="1" ht="13.8" x14ac:dyDescent="0.25">
      <c r="B20" s="16" t="s">
        <v>17</v>
      </c>
      <c r="C20" s="7">
        <f>1-VLOOKUP(2*$C$11/$C$14,Bright!$A$3:$L$113,2+(1-$C$15)*20)</f>
        <v>0</v>
      </c>
    </row>
    <row r="21" spans="1:7" s="4" customFormat="1" ht="13.8" x14ac:dyDescent="0.25">
      <c r="B21" s="16" t="s">
        <v>18</v>
      </c>
      <c r="C21" s="7">
        <f>$C$13/400*(1+$C$16/25)</f>
        <v>7.2499999999999995E-2</v>
      </c>
    </row>
    <row r="22" spans="1:7" s="4" customFormat="1" ht="13.8" x14ac:dyDescent="0.25">
      <c r="B22" s="16" t="s">
        <v>19</v>
      </c>
      <c r="C22" s="7">
        <f>$C$16/25*C21</f>
        <v>0</v>
      </c>
    </row>
    <row r="23" spans="1:7" s="4" customFormat="1" ht="14.4" thickBot="1" x14ac:dyDescent="0.3">
      <c r="B23" s="17" t="s">
        <v>20</v>
      </c>
      <c r="C23" s="8">
        <f>SUM(C19:C22)</f>
        <v>0.12805555555555553</v>
      </c>
    </row>
    <row r="24" spans="1:7" s="4" customFormat="1" ht="16.2" thickBot="1" x14ac:dyDescent="0.35">
      <c r="B24" s="18" t="s">
        <v>21</v>
      </c>
      <c r="C24" s="85">
        <f>1-C23</f>
        <v>0.87194444444444441</v>
      </c>
    </row>
    <row r="25" spans="1:7" x14ac:dyDescent="0.25">
      <c r="B25" s="9"/>
    </row>
    <row r="26" spans="1:7" ht="17.399999999999999" x14ac:dyDescent="0.3">
      <c r="A26" s="10" t="s">
        <v>22</v>
      </c>
      <c r="B26" s="10"/>
      <c r="C26" s="10"/>
      <c r="D26" s="10"/>
      <c r="E26" s="10"/>
      <c r="F26" s="1"/>
      <c r="G26" s="1"/>
    </row>
    <row r="27" spans="1:7" ht="13.8" x14ac:dyDescent="0.25">
      <c r="B27" s="11" t="s">
        <v>23</v>
      </c>
      <c r="C27" s="12"/>
    </row>
    <row r="28" spans="1:7" ht="13.8" x14ac:dyDescent="0.25">
      <c r="B28" s="19" t="s">
        <v>24</v>
      </c>
      <c r="C28" s="87">
        <v>479.1</v>
      </c>
    </row>
    <row r="29" spans="1:7" ht="13.8" x14ac:dyDescent="0.25">
      <c r="B29" s="20" t="s">
        <v>25</v>
      </c>
      <c r="C29" s="88">
        <v>14</v>
      </c>
    </row>
    <row r="30" spans="1:7" ht="13.8" x14ac:dyDescent="0.25">
      <c r="B30" s="16" t="s">
        <v>86</v>
      </c>
      <c r="C30" s="89">
        <v>360</v>
      </c>
    </row>
    <row r="31" spans="1:7" s="13" customFormat="1" ht="13.8" x14ac:dyDescent="0.25">
      <c r="B31" s="16" t="s">
        <v>26</v>
      </c>
      <c r="C31" s="86">
        <f>2*PI()*(C28/SQRT(2))*C17/C29/24*C30/360</f>
        <v>28.507837709888477</v>
      </c>
    </row>
    <row r="32" spans="1:7" s="13" customFormat="1" ht="13.8"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vdRef5yno+9vsO11oV0JP79U2+gLJOfMdUnoxVKX43C3LHnCUtt4hNGBcCbVddtDu2yWQwT3c8jRXEqXveVsUA==" saltValue="SBCz79j0HnoWh+FQVL6XWw==" spinCount="100000" sheet="1" objects="1" scenarios="1"/>
  <mergeCells count="3">
    <mergeCell ref="A1:G1"/>
    <mergeCell ref="A3:G3"/>
    <mergeCell ref="C5:F5"/>
  </mergeCells>
  <phoneticPr fontId="0" type="noConversion"/>
  <pageMargins left="0.39370078740157483" right="0.39370078740157483" top="0.59055118110236227" bottom="0.59055118110236227" header="0.11811023622047245" footer="0.11811023622047245"/>
  <pageSetup paperSize="9" orientation="portrait" blackAndWhite="1" r:id="rId1"/>
  <headerFooter alignWithMargins="0">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
  <sheetViews>
    <sheetView zoomScaleNormal="100" workbookViewId="0">
      <selection activeCell="M13" sqref="M13"/>
    </sheetView>
  </sheetViews>
  <sheetFormatPr defaultRowHeight="13.2" x14ac:dyDescent="0.25"/>
  <cols>
    <col min="1" max="1" width="4"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YA2bGYlAec7Ro36Jq40ukHYpUdFLhTxsdV5nMorICZ9BofHcbHExZl0xlwGyfccLyf9/IQDAugoCvr+oDKOEBQ==" saltValue="HnFjKEKnt29cilXVfCDZQg=="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1"/>
  <sheetViews>
    <sheetView zoomScaleNormal="100" workbookViewId="0">
      <selection activeCell="I21" sqref="I21"/>
    </sheetView>
  </sheetViews>
  <sheetFormatPr defaultRowHeight="13.2" x14ac:dyDescent="0.25"/>
  <cols>
    <col min="1" max="1" width="5.44140625"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F7YrZf80h7vC3f7VNdDcU9Oo76dMrLcgbp+m7KopsWTHn6Qfu/71jk/+Cis4Slgn0MHbbzVJ3TGc6t47Cx4XGQ==" saltValue="awNL/jgvyaNF1mdtNTck8A=="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
  <sheetViews>
    <sheetView zoomScaleNormal="100" workbookViewId="0">
      <selection activeCell="H15" sqref="H15"/>
    </sheetView>
  </sheetViews>
  <sheetFormatPr defaultRowHeight="13.2" x14ac:dyDescent="0.25"/>
  <cols>
    <col min="1" max="1" width="4.44140625"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v633B8TKVrjNlcuPKNBVRTx0BHJecegax9g8j278xCwdBKpqHfhpx8v428YKV9QcU+Y9/hH+zrhzIlz0QPfFFQ==" saltValue="M18n95OuPauESxaKoL0WgQ=="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Normal="100" workbookViewId="0">
      <selection activeCell="K11" sqref="K11"/>
    </sheetView>
  </sheetViews>
  <sheetFormatPr defaultRowHeight="13.2" x14ac:dyDescent="0.25"/>
  <cols>
    <col min="1" max="1" width="4.5546875"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T6dIxwMtUnL1ltt5NMf+m5h6Js2V2oynsrZ/NN2HB0scq7d3jdj2Ls5yMFvCqTnXerNiQ8AsjJhBQxdbjDraKw==" saltValue="NYYCdubdtVXNCZI/zIU9Fw=="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1"/>
  <sheetViews>
    <sheetView zoomScaleNormal="100" workbookViewId="0">
      <selection activeCell="H21" sqref="H21"/>
    </sheetView>
  </sheetViews>
  <sheetFormatPr defaultRowHeight="13.2" x14ac:dyDescent="0.25"/>
  <cols>
    <col min="1" max="1" width="4.33203125" customWidth="1"/>
    <col min="2" max="2" width="31.44140625" customWidth="1"/>
    <col min="3" max="3" width="11.5546875" customWidth="1"/>
  </cols>
  <sheetData>
    <row r="1" spans="1:7" ht="35.1"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df0iC5Sq0XlRxe5nCI+mWpa0aNdOONEDY2j3lD2beg2HiexiWULRAPY/b2vOzAe4hiGUmXAy83fIUS1mT8d3uQ==" saltValue="iHe4cohb0iefnAhIEb+dlA=="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1"/>
  <sheetViews>
    <sheetView zoomScaleNormal="100" workbookViewId="0">
      <selection activeCell="J16" sqref="J16"/>
    </sheetView>
  </sheetViews>
  <sheetFormatPr defaultRowHeight="13.2" x14ac:dyDescent="0.25"/>
  <cols>
    <col min="1" max="1" width="4.44140625" customWidth="1"/>
    <col min="2" max="2" width="31.44140625" customWidth="1"/>
    <col min="3" max="3" width="11.5546875" customWidth="1"/>
  </cols>
  <sheetData>
    <row r="1" spans="1:7" ht="30" customHeight="1" x14ac:dyDescent="0.25">
      <c r="A1" s="146" t="s">
        <v>0</v>
      </c>
      <c r="B1" s="146"/>
      <c r="C1" s="146"/>
      <c r="D1" s="146"/>
      <c r="E1" s="146"/>
      <c r="F1" s="146"/>
      <c r="G1" s="146"/>
    </row>
    <row r="2" spans="1:7" hidden="1" x14ac:dyDescent="0.25"/>
    <row r="3" spans="1:7" ht="17.399999999999999" x14ac:dyDescent="0.3">
      <c r="A3" s="164" t="s">
        <v>1</v>
      </c>
      <c r="B3" s="164"/>
      <c r="C3" s="164"/>
      <c r="D3" s="164"/>
      <c r="E3" s="164"/>
      <c r="F3" s="164"/>
      <c r="G3" s="164"/>
    </row>
    <row r="5" spans="1:7" ht="13.8" x14ac:dyDescent="0.25">
      <c r="B5" s="14" t="s">
        <v>3</v>
      </c>
      <c r="C5" s="165"/>
      <c r="D5" s="165"/>
      <c r="E5" s="165"/>
      <c r="F5" s="165"/>
    </row>
    <row r="6" spans="1:7" ht="13.8" x14ac:dyDescent="0.25">
      <c r="B6" s="2" t="s">
        <v>4</v>
      </c>
      <c r="C6" s="3"/>
      <c r="D6" s="3"/>
      <c r="E6" s="3"/>
      <c r="F6" s="3"/>
    </row>
    <row r="7" spans="1:7" ht="13.8" hidden="1" x14ac:dyDescent="0.25">
      <c r="B7" s="2"/>
      <c r="C7" s="3"/>
      <c r="D7" s="3"/>
      <c r="E7" s="3"/>
      <c r="F7" s="3"/>
    </row>
    <row r="8" spans="1:7" ht="117" customHeight="1" x14ac:dyDescent="0.25">
      <c r="B8" s="4"/>
    </row>
    <row r="9" spans="1:7" ht="13.8" x14ac:dyDescent="0.25">
      <c r="B9" s="15" t="s">
        <v>5</v>
      </c>
      <c r="C9" s="15" t="s">
        <v>6</v>
      </c>
    </row>
    <row r="10" spans="1:7" ht="13.8" x14ac:dyDescent="0.25">
      <c r="B10" s="16" t="s">
        <v>7</v>
      </c>
      <c r="C10" s="82"/>
    </row>
    <row r="11" spans="1:7" ht="13.8" x14ac:dyDescent="0.25">
      <c r="B11" s="16" t="s">
        <v>8</v>
      </c>
      <c r="C11" s="82"/>
    </row>
    <row r="12" spans="1:7" ht="13.8" x14ac:dyDescent="0.25">
      <c r="B12" s="16" t="s">
        <v>9</v>
      </c>
      <c r="C12" s="82"/>
    </row>
    <row r="13" spans="1:7" ht="13.8" x14ac:dyDescent="0.25">
      <c r="B13" s="16" t="s">
        <v>10</v>
      </c>
      <c r="C13" s="83"/>
      <c r="D13" s="43" t="s">
        <v>87</v>
      </c>
    </row>
    <row r="14" spans="1:7" ht="13.8" x14ac:dyDescent="0.25">
      <c r="B14" s="16" t="s">
        <v>11</v>
      </c>
      <c r="C14" s="82"/>
    </row>
    <row r="15" spans="1:7" ht="13.8" x14ac:dyDescent="0.25">
      <c r="B15" s="16" t="s">
        <v>12</v>
      </c>
      <c r="C15" s="84"/>
    </row>
    <row r="16" spans="1:7" ht="13.8" x14ac:dyDescent="0.25">
      <c r="B16" s="16" t="s">
        <v>13</v>
      </c>
      <c r="C16" s="82"/>
    </row>
    <row r="17" spans="1:7" s="4" customFormat="1" ht="13.8" x14ac:dyDescent="0.25">
      <c r="B17" s="16" t="s">
        <v>14</v>
      </c>
      <c r="C17" s="5" t="e">
        <f>$C$11/$C$12</f>
        <v>#DIV/0!</v>
      </c>
    </row>
    <row r="18" spans="1:7" s="4" customFormat="1" ht="13.8" x14ac:dyDescent="0.25">
      <c r="B18" s="17" t="s">
        <v>15</v>
      </c>
      <c r="C18" s="6"/>
    </row>
    <row r="19" spans="1:7" s="4" customFormat="1" ht="13.8" x14ac:dyDescent="0.25">
      <c r="B19" s="16" t="s">
        <v>16</v>
      </c>
      <c r="C19" s="7">
        <f>IF($C$11&gt;0,0.5/$C$11,0)</f>
        <v>0</v>
      </c>
    </row>
    <row r="20" spans="1:7" s="4" customFormat="1" ht="13.8" x14ac:dyDescent="0.25">
      <c r="B20" s="16" t="s">
        <v>17</v>
      </c>
      <c r="C20" s="7" t="e">
        <f>1-VLOOKUP(2*$C$11/$C$14,Bright!$A$3:$L$113,2+(1-$C$15)*20)</f>
        <v>#DIV/0!</v>
      </c>
    </row>
    <row r="21" spans="1:7" s="4" customFormat="1" ht="13.8" x14ac:dyDescent="0.25">
      <c r="B21" s="16" t="s">
        <v>18</v>
      </c>
      <c r="C21" s="7">
        <f>$C$13/400*(1+$C$16/25)</f>
        <v>0</v>
      </c>
    </row>
    <row r="22" spans="1:7" s="4" customFormat="1" ht="13.8" x14ac:dyDescent="0.25">
      <c r="B22" s="16" t="s">
        <v>19</v>
      </c>
      <c r="C22" s="7">
        <f>$C$16/25*C21</f>
        <v>0</v>
      </c>
    </row>
    <row r="23" spans="1:7" s="4" customFormat="1" ht="14.4" thickBot="1" x14ac:dyDescent="0.3">
      <c r="B23" s="17" t="s">
        <v>20</v>
      </c>
      <c r="C23" s="8" t="e">
        <f>SUM(C19:C22)</f>
        <v>#DIV/0!</v>
      </c>
    </row>
    <row r="24" spans="1:7" s="4" customFormat="1" ht="16.2" thickBot="1" x14ac:dyDescent="0.35">
      <c r="B24" s="18" t="s">
        <v>21</v>
      </c>
      <c r="C24" s="85" t="e">
        <f>1-C23</f>
        <v>#DIV/0!</v>
      </c>
    </row>
    <row r="25" spans="1:7" x14ac:dyDescent="0.25">
      <c r="B25" s="9"/>
    </row>
    <row r="26" spans="1:7" ht="17.399999999999999" x14ac:dyDescent="0.3">
      <c r="A26" s="10" t="s">
        <v>22</v>
      </c>
      <c r="B26" s="10"/>
      <c r="C26" s="10"/>
      <c r="D26" s="10"/>
      <c r="E26" s="10"/>
      <c r="F26" s="56"/>
      <c r="G26" s="56"/>
    </row>
    <row r="27" spans="1:7" ht="13.8" x14ac:dyDescent="0.25">
      <c r="B27" s="11" t="s">
        <v>23</v>
      </c>
      <c r="C27" s="12"/>
    </row>
    <row r="28" spans="1:7" ht="13.8" x14ac:dyDescent="0.25">
      <c r="B28" s="19" t="s">
        <v>24</v>
      </c>
      <c r="C28" s="87"/>
    </row>
    <row r="29" spans="1:7" ht="13.8" x14ac:dyDescent="0.25">
      <c r="B29" s="20" t="s">
        <v>25</v>
      </c>
      <c r="C29" s="88"/>
    </row>
    <row r="30" spans="1:7" ht="13.8" x14ac:dyDescent="0.25">
      <c r="B30" s="16" t="s">
        <v>86</v>
      </c>
      <c r="C30" s="89"/>
    </row>
    <row r="31" spans="1:7" s="13" customFormat="1" ht="13.8" x14ac:dyDescent="0.25">
      <c r="B31" s="16" t="s">
        <v>26</v>
      </c>
      <c r="C31" s="86" t="e">
        <f>2*PI()*(C28/SQRT(2))*C17/C29/24*C30/360</f>
        <v>#DIV/0!</v>
      </c>
    </row>
    <row r="32" spans="1:7" s="13" customFormat="1" ht="15.9" customHeight="1" x14ac:dyDescent="0.25"/>
    <row r="33" spans="2:9" s="13" customFormat="1" ht="15.9" customHeight="1" x14ac:dyDescent="0.25">
      <c r="B33" s="11" t="s">
        <v>27</v>
      </c>
      <c r="C33" s="12"/>
    </row>
    <row r="34" spans="2:9" s="13" customFormat="1" ht="15.9" customHeight="1" x14ac:dyDescent="0.25">
      <c r="B34" s="19" t="s">
        <v>28</v>
      </c>
      <c r="C34" s="87"/>
    </row>
    <row r="35" spans="2:9" ht="13.8" x14ac:dyDescent="0.25">
      <c r="B35" s="16" t="s">
        <v>26</v>
      </c>
      <c r="C35" s="86" t="e">
        <f>$C$11/C34</f>
        <v>#DIV/0!</v>
      </c>
    </row>
    <row r="36" spans="2:9" ht="13.8" x14ac:dyDescent="0.25">
      <c r="I36" s="41"/>
    </row>
    <row r="37" spans="2:9" ht="13.8" x14ac:dyDescent="0.25">
      <c r="B37" s="11" t="s">
        <v>29</v>
      </c>
      <c r="C37" s="12"/>
    </row>
    <row r="38" spans="2:9" ht="13.8" x14ac:dyDescent="0.25">
      <c r="B38" s="16" t="s">
        <v>30</v>
      </c>
      <c r="C38" s="82"/>
    </row>
    <row r="39" spans="2:9" ht="13.8" x14ac:dyDescent="0.25">
      <c r="B39" s="16" t="s">
        <v>25</v>
      </c>
      <c r="C39" s="82"/>
    </row>
    <row r="40" spans="2:9" ht="13.8" x14ac:dyDescent="0.25">
      <c r="B40" s="16" t="s">
        <v>31</v>
      </c>
      <c r="C40" s="82"/>
    </row>
    <row r="41" spans="2:9" ht="13.8" x14ac:dyDescent="0.25">
      <c r="B41" s="16" t="s">
        <v>26</v>
      </c>
      <c r="C41" s="86" t="e">
        <f>$C$11/(C39/C40*C38)</f>
        <v>#DIV/0!</v>
      </c>
    </row>
  </sheetData>
  <sheetProtection algorithmName="SHA-512" hashValue="2Eod1MRmQOJKubHVlzfzsfzDEYjxKxwYzUxcQZIrsE0PlC37/rdUdGKNmC3XNrJ3Wxy45Wl/9ZF/hyWkwS9/zg==" saltValue="31fGLnb0fuQv6P8xYa1OgA==" spinCount="100000" sheet="1" objects="1" scenarios="1"/>
  <mergeCells count="3">
    <mergeCell ref="A1:G1"/>
    <mergeCell ref="A3:G3"/>
    <mergeCell ref="C5:F5"/>
  </mergeCells>
  <pageMargins left="0.74803149606299213" right="0.74803149606299213" top="0.98425196850393704" bottom="0.98425196850393704" header="0.51181102362204722" footer="0.51181102362204722"/>
  <pageSetup paperSize="9" orientation="portrait" blackAndWhite="1" r:id="rId1"/>
  <headerFooter alignWithMargins="0">
    <oddFooter>&amp;A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F492CCAF4FE341BC7AE8600521A37D" ma:contentTypeVersion="12" ma:contentTypeDescription="Create a new document." ma:contentTypeScope="" ma:versionID="05dab644dc54f451935ea1f7a0b0f811">
  <xsd:schema xmlns:xsd="http://www.w3.org/2001/XMLSchema" xmlns:xs="http://www.w3.org/2001/XMLSchema" xmlns:p="http://schemas.microsoft.com/office/2006/metadata/properties" xmlns:ns2="d6d51f9e-2eb0-45dc-a720-8ed4a93093a4" xmlns:ns3="208b2d33-54be-49d4-9aeb-6787a29f68a0" targetNamespace="http://schemas.microsoft.com/office/2006/metadata/properties" ma:root="true" ma:fieldsID="19e6e66fffafe05b55eccaaf0651c632" ns2:_="" ns3:_="">
    <xsd:import namespace="d6d51f9e-2eb0-45dc-a720-8ed4a93093a4"/>
    <xsd:import namespace="208b2d33-54be-49d4-9aeb-6787a29f68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51f9e-2eb0-45dc-a720-8ed4a93093a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8b2d33-54be-49d4-9aeb-6787a29f68a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9066E4-8668-4ED9-AA94-FEC62267EB8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794A6A-13C8-43A3-8DC4-44BC0DBBB1C0}">
  <ds:schemaRefs>
    <ds:schemaRef ds:uri="http://schemas.microsoft.com/sharepoint/v3/contenttype/forms"/>
  </ds:schemaRefs>
</ds:datastoreItem>
</file>

<file path=customXml/itemProps3.xml><?xml version="1.0" encoding="utf-8"?>
<ds:datastoreItem xmlns:ds="http://schemas.openxmlformats.org/officeDocument/2006/customXml" ds:itemID="{3E2D9901-B7FA-4218-B9A8-C80B16545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Contacts</vt:lpstr>
      <vt:lpstr>Design Details</vt:lpstr>
      <vt:lpstr>Area1</vt:lpstr>
      <vt:lpstr>Area2</vt:lpstr>
      <vt:lpstr>Area3</vt:lpstr>
      <vt:lpstr>Area4</vt:lpstr>
      <vt:lpstr>Area5</vt:lpstr>
      <vt:lpstr>Area6</vt:lpstr>
      <vt:lpstr>Area7</vt:lpstr>
      <vt:lpstr>Bright</vt:lpstr>
      <vt:lpstr>Lists</vt:lpstr>
    </vt:vector>
  </TitlesOfParts>
  <Company>Aqualinc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Brown</dc:creator>
  <cp:lastModifiedBy>Craig Evans</cp:lastModifiedBy>
  <cp:lastPrinted>2015-08-03T03:39:57Z</cp:lastPrinted>
  <dcterms:created xsi:type="dcterms:W3CDTF">2011-06-30T23:06:48Z</dcterms:created>
  <dcterms:modified xsi:type="dcterms:W3CDTF">2020-12-20T22:27:05Z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42df4ecd-ce0e-4178-ae9c-db3d566a9393</vt:lpwstr>
  </property>
  <property fmtid="{D5CDD505-2E9C-101B-9397-08002B2CF9AE}" pid="3" name="ContentTypeId">
    <vt:lpwstr>0x01010055F492CCAF4FE341BC7AE8600521A37D</vt:lpwstr>
  </property>
</Properties>
</file>